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esktop\бюджет\2025\19\"/>
    </mc:Choice>
  </mc:AlternateContent>
  <xr:revisionPtr revIDLastSave="0" documentId="13_ncr:1_{443FE29F-585B-4E1A-ABDB-634568B0E6A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дод3 " sheetId="52" r:id="rId1"/>
    <sheet name="дод5 " sheetId="54" r:id="rId2"/>
  </sheets>
  <definedNames>
    <definedName name="_xlnm._FilterDatabase" localSheetId="0" hidden="1">'дод3 '!$A$12:$HN$12</definedName>
    <definedName name="_xlnm.Print_Titles" localSheetId="0">'дод3 '!$8:$12</definedName>
    <definedName name="_xlnm.Print_Titles" localSheetId="1">'дод5 '!$11:$13</definedName>
    <definedName name="_xlnm.Print_Area" localSheetId="0">'дод3 '!$A$1:$AE$156</definedName>
    <definedName name="_xlnm.Print_Area" localSheetId="1">'дод5 '!$A$1:$J$115</definedName>
  </definedNames>
  <calcPr calcId="191029"/>
</workbook>
</file>

<file path=xl/calcChain.xml><?xml version="1.0" encoding="utf-8"?>
<calcChain xmlns="http://schemas.openxmlformats.org/spreadsheetml/2006/main">
  <c r="G74" i="54" l="1"/>
  <c r="J103" i="52"/>
  <c r="J101" i="52"/>
  <c r="G67" i="54"/>
  <c r="G56" i="54"/>
  <c r="G102" i="54" l="1"/>
  <c r="G103" i="54"/>
  <c r="G104" i="54"/>
  <c r="G105" i="54"/>
  <c r="G106" i="54"/>
  <c r="G107" i="54"/>
  <c r="G83" i="54"/>
  <c r="G84" i="54"/>
  <c r="G85" i="54"/>
  <c r="G86" i="54"/>
  <c r="G87" i="54"/>
  <c r="G88" i="54"/>
  <c r="G89" i="54"/>
  <c r="G90" i="54"/>
  <c r="G91" i="54"/>
  <c r="G92" i="54"/>
  <c r="G93" i="54"/>
  <c r="G94" i="54"/>
  <c r="G95" i="54"/>
  <c r="G96" i="54"/>
  <c r="G97" i="54"/>
  <c r="G98" i="54"/>
  <c r="G99" i="54"/>
  <c r="G100" i="54"/>
  <c r="G101" i="54"/>
  <c r="G82" i="54"/>
  <c r="G65" i="54"/>
  <c r="G45" i="54"/>
  <c r="G46" i="54"/>
  <c r="G47" i="54"/>
  <c r="G48" i="54"/>
  <c r="G49" i="54"/>
  <c r="G50" i="54"/>
  <c r="G51" i="54"/>
  <c r="G52" i="54"/>
  <c r="G53" i="54"/>
  <c r="G54" i="54"/>
  <c r="G55" i="54"/>
  <c r="G57" i="54"/>
  <c r="G58" i="54"/>
  <c r="G44" i="54"/>
  <c r="G41" i="54"/>
  <c r="G42" i="54"/>
  <c r="G43" i="54"/>
  <c r="G40" i="54"/>
  <c r="G31" i="54"/>
  <c r="G32" i="54"/>
  <c r="G24" i="54"/>
  <c r="G25" i="54"/>
  <c r="G26" i="54"/>
  <c r="G27" i="54"/>
  <c r="G28" i="54"/>
  <c r="G29" i="54"/>
  <c r="G17" i="54"/>
  <c r="G18" i="54"/>
  <c r="G19" i="54"/>
  <c r="G20" i="54"/>
  <c r="G21" i="54"/>
  <c r="G22" i="54"/>
  <c r="G23" i="54"/>
  <c r="G16" i="54"/>
  <c r="J53" i="52"/>
  <c r="J56" i="52"/>
  <c r="J57" i="52"/>
  <c r="J58" i="52"/>
  <c r="J59" i="52"/>
  <c r="J60" i="52"/>
  <c r="J61" i="52"/>
  <c r="J62" i="52"/>
  <c r="E53" i="52"/>
  <c r="E48" i="52"/>
  <c r="E60" i="52"/>
  <c r="E54" i="52"/>
  <c r="E137" i="52"/>
  <c r="I30" i="54"/>
  <c r="G30" i="54" s="1"/>
  <c r="J118" i="52"/>
  <c r="E103" i="52"/>
  <c r="J102" i="52"/>
  <c r="O101" i="52"/>
  <c r="H128" i="52"/>
  <c r="G128" i="52"/>
  <c r="F128" i="52"/>
  <c r="E132" i="52"/>
  <c r="E117" i="52"/>
  <c r="E100" i="52"/>
  <c r="J48" i="52"/>
  <c r="O35" i="52" l="1"/>
  <c r="O34" i="52"/>
  <c r="K28" i="52"/>
  <c r="G69" i="54"/>
  <c r="E89" i="52" l="1"/>
  <c r="E88" i="52"/>
  <c r="O103" i="52"/>
  <c r="O102" i="52"/>
  <c r="J138" i="52"/>
  <c r="R138" i="52" s="1"/>
  <c r="O30" i="52"/>
  <c r="G63" i="54"/>
  <c r="G64" i="54"/>
  <c r="O94" i="52" l="1"/>
  <c r="J101" i="54"/>
  <c r="G35" i="54"/>
  <c r="J32" i="54"/>
  <c r="J30" i="52" l="1"/>
  <c r="O28" i="52"/>
  <c r="J24" i="52"/>
  <c r="J14" i="52" s="1"/>
  <c r="E20" i="52"/>
  <c r="E136" i="52"/>
  <c r="E135" i="52" l="1"/>
  <c r="R135" i="52" s="1"/>
  <c r="R136" i="52"/>
  <c r="J137" i="52"/>
  <c r="R137" i="52" s="1"/>
  <c r="H136" i="52"/>
  <c r="G136" i="52"/>
  <c r="F136" i="52"/>
  <c r="R133" i="52"/>
  <c r="R132" i="52"/>
  <c r="J131" i="52"/>
  <c r="E131" i="52"/>
  <c r="J130" i="52"/>
  <c r="R130" i="52" s="1"/>
  <c r="E129" i="52"/>
  <c r="E128" i="52" s="1"/>
  <c r="E127" i="52" s="1"/>
  <c r="Q128" i="52"/>
  <c r="Q127" i="52" s="1"/>
  <c r="P128" i="52"/>
  <c r="P127" i="52" s="1"/>
  <c r="O128" i="52"/>
  <c r="O127" i="52" s="1"/>
  <c r="N128" i="52"/>
  <c r="N127" i="52" s="1"/>
  <c r="M128" i="52"/>
  <c r="M127" i="52" s="1"/>
  <c r="L128" i="52"/>
  <c r="K128" i="52"/>
  <c r="K127" i="52" s="1"/>
  <c r="I128" i="52"/>
  <c r="I127" i="52" s="1"/>
  <c r="J126" i="52"/>
  <c r="J125" i="52" s="1"/>
  <c r="J124" i="52" s="1"/>
  <c r="E126" i="52"/>
  <c r="Q125" i="52"/>
  <c r="Q124" i="52" s="1"/>
  <c r="P125" i="52"/>
  <c r="P124" i="52" s="1"/>
  <c r="O125" i="52"/>
  <c r="O124" i="52" s="1"/>
  <c r="N125" i="52"/>
  <c r="N124" i="52" s="1"/>
  <c r="M125" i="52"/>
  <c r="L125" i="52"/>
  <c r="L124" i="52" s="1"/>
  <c r="K125" i="52"/>
  <c r="K124" i="52" s="1"/>
  <c r="I125" i="52"/>
  <c r="I124" i="52" s="1"/>
  <c r="H125" i="52"/>
  <c r="H124" i="52" s="1"/>
  <c r="G125" i="52"/>
  <c r="G124" i="52" s="1"/>
  <c r="F125" i="52"/>
  <c r="F124" i="52" s="1"/>
  <c r="M124" i="52"/>
  <c r="J123" i="52"/>
  <c r="E123" i="52"/>
  <c r="J122" i="52"/>
  <c r="E122" i="52"/>
  <c r="J121" i="52"/>
  <c r="E121" i="52"/>
  <c r="Q120" i="52"/>
  <c r="Q119" i="52" s="1"/>
  <c r="P120" i="52"/>
  <c r="P119" i="52" s="1"/>
  <c r="O120" i="52"/>
  <c r="O119" i="52" s="1"/>
  <c r="N120" i="52"/>
  <c r="N119" i="52" s="1"/>
  <c r="M120" i="52"/>
  <c r="M119" i="52" s="1"/>
  <c r="L120" i="52"/>
  <c r="L119" i="52" s="1"/>
  <c r="K120" i="52"/>
  <c r="K119" i="52" s="1"/>
  <c r="I120" i="52"/>
  <c r="I119" i="52" s="1"/>
  <c r="H120" i="52"/>
  <c r="H119" i="52" s="1"/>
  <c r="G120" i="52"/>
  <c r="G119" i="52" s="1"/>
  <c r="F120" i="52"/>
  <c r="F119" i="52" s="1"/>
  <c r="E118" i="52"/>
  <c r="R118" i="52" s="1"/>
  <c r="J117" i="52"/>
  <c r="R117" i="52" s="1"/>
  <c r="R116" i="52"/>
  <c r="E115" i="52"/>
  <c r="J114" i="52"/>
  <c r="E114" i="52"/>
  <c r="J113" i="52"/>
  <c r="E113" i="52"/>
  <c r="J112" i="52"/>
  <c r="E112" i="52"/>
  <c r="E111" i="52"/>
  <c r="E110" i="52"/>
  <c r="R110" i="52" s="1"/>
  <c r="J109" i="52"/>
  <c r="E109" i="52"/>
  <c r="J108" i="52"/>
  <c r="E108" i="52"/>
  <c r="E107" i="52"/>
  <c r="R107" i="52" s="1"/>
  <c r="J106" i="52"/>
  <c r="R106" i="52" s="1"/>
  <c r="J105" i="52"/>
  <c r="E105" i="52"/>
  <c r="J104" i="52"/>
  <c r="E104" i="52"/>
  <c r="R103" i="52"/>
  <c r="R102" i="52"/>
  <c r="R101" i="52"/>
  <c r="R100" i="52"/>
  <c r="J99" i="52"/>
  <c r="E99" i="52"/>
  <c r="J98" i="52"/>
  <c r="E98" i="52"/>
  <c r="J97" i="52"/>
  <c r="E97" i="52"/>
  <c r="J96" i="52"/>
  <c r="E96" i="52"/>
  <c r="E95" i="52"/>
  <c r="Q94" i="52"/>
  <c r="Q93" i="52" s="1"/>
  <c r="P94" i="52"/>
  <c r="P93" i="52" s="1"/>
  <c r="N94" i="52"/>
  <c r="N93" i="52" s="1"/>
  <c r="M94" i="52"/>
  <c r="M93" i="52" s="1"/>
  <c r="L94" i="52"/>
  <c r="L93" i="52" s="1"/>
  <c r="K94" i="52"/>
  <c r="K93" i="52" s="1"/>
  <c r="I94" i="52"/>
  <c r="I93" i="52" s="1"/>
  <c r="H94" i="52"/>
  <c r="H93" i="52" s="1"/>
  <c r="G94" i="52"/>
  <c r="G93" i="52" s="1"/>
  <c r="F94" i="52"/>
  <c r="F93" i="52" s="1"/>
  <c r="O93" i="52"/>
  <c r="E92" i="52"/>
  <c r="R92" i="52" s="1"/>
  <c r="J91" i="52"/>
  <c r="E91" i="52"/>
  <c r="J90" i="52"/>
  <c r="J89" i="52"/>
  <c r="J88" i="52"/>
  <c r="J87" i="52"/>
  <c r="E87" i="52"/>
  <c r="J86" i="52"/>
  <c r="E86" i="52"/>
  <c r="E85" i="52"/>
  <c r="E84" i="52"/>
  <c r="E83" i="52"/>
  <c r="R83" i="52" s="1"/>
  <c r="J82" i="52"/>
  <c r="E82" i="52"/>
  <c r="J81" i="52"/>
  <c r="E81" i="52"/>
  <c r="R81" i="52" s="1"/>
  <c r="E80" i="52"/>
  <c r="J79" i="52"/>
  <c r="E79" i="52"/>
  <c r="Q78" i="52"/>
  <c r="Q77" i="52" s="1"/>
  <c r="P78" i="52"/>
  <c r="P77" i="52" s="1"/>
  <c r="O78" i="52"/>
  <c r="O77" i="52" s="1"/>
  <c r="N78" i="52"/>
  <c r="M78" i="52"/>
  <c r="M77" i="52" s="1"/>
  <c r="L78" i="52"/>
  <c r="L77" i="52" s="1"/>
  <c r="K78" i="52"/>
  <c r="I78" i="52"/>
  <c r="I77" i="52" s="1"/>
  <c r="H78" i="52"/>
  <c r="H77" i="52" s="1"/>
  <c r="G78" i="52"/>
  <c r="G77" i="52" s="1"/>
  <c r="F78" i="52"/>
  <c r="F77" i="52" s="1"/>
  <c r="N77" i="52"/>
  <c r="E76" i="52"/>
  <c r="R76" i="52" s="1"/>
  <c r="J75" i="52"/>
  <c r="E75" i="52"/>
  <c r="J74" i="52"/>
  <c r="E74" i="52"/>
  <c r="J73" i="52"/>
  <c r="E73" i="52"/>
  <c r="J72" i="52"/>
  <c r="E72" i="52"/>
  <c r="J71" i="52"/>
  <c r="E71" i="52"/>
  <c r="J70" i="52"/>
  <c r="E70" i="52"/>
  <c r="J69" i="52"/>
  <c r="E69" i="52"/>
  <c r="E68" i="52"/>
  <c r="Q67" i="52"/>
  <c r="Q52" i="52" s="1"/>
  <c r="Q51" i="52" s="1"/>
  <c r="E67" i="52"/>
  <c r="J66" i="52"/>
  <c r="E66" i="52"/>
  <c r="J65" i="52"/>
  <c r="E65" i="52"/>
  <c r="J64" i="52"/>
  <c r="E64" i="52"/>
  <c r="R64" i="52" s="1"/>
  <c r="J63" i="52"/>
  <c r="E63" i="52"/>
  <c r="E62" i="52"/>
  <c r="R62" i="52" s="1"/>
  <c r="E61" i="52"/>
  <c r="E59" i="52"/>
  <c r="E58" i="52"/>
  <c r="E56" i="52"/>
  <c r="E55" i="52"/>
  <c r="R55" i="52" s="1"/>
  <c r="R54" i="52"/>
  <c r="P52" i="52"/>
  <c r="P51" i="52" s="1"/>
  <c r="O52" i="52"/>
  <c r="O51" i="52" s="1"/>
  <c r="N52" i="52"/>
  <c r="N51" i="52" s="1"/>
  <c r="M52" i="52"/>
  <c r="M51" i="52" s="1"/>
  <c r="L52" i="52"/>
  <c r="L51" i="52" s="1"/>
  <c r="K52" i="52"/>
  <c r="K51" i="52" s="1"/>
  <c r="I52" i="52"/>
  <c r="I51" i="52" s="1"/>
  <c r="H52" i="52"/>
  <c r="H51" i="52" s="1"/>
  <c r="G52" i="52"/>
  <c r="G51" i="52" s="1"/>
  <c r="F52" i="52"/>
  <c r="F51" i="52" s="1"/>
  <c r="J50" i="52"/>
  <c r="R50" i="52" s="1"/>
  <c r="J49" i="52"/>
  <c r="E49" i="52"/>
  <c r="J47" i="52"/>
  <c r="E47" i="52"/>
  <c r="J46" i="52"/>
  <c r="E46" i="52"/>
  <c r="E45" i="52"/>
  <c r="R45" i="52" s="1"/>
  <c r="J44" i="52"/>
  <c r="E44" i="52"/>
  <c r="J43" i="52"/>
  <c r="E43" i="52"/>
  <c r="E42" i="52"/>
  <c r="R42" i="52" s="1"/>
  <c r="J41" i="52"/>
  <c r="E41" i="52"/>
  <c r="J40" i="52"/>
  <c r="E40" i="52"/>
  <c r="J39" i="52"/>
  <c r="E39" i="52"/>
  <c r="E38" i="52"/>
  <c r="J37" i="52"/>
  <c r="E37" i="52"/>
  <c r="J36" i="52"/>
  <c r="E36" i="52"/>
  <c r="J35" i="52"/>
  <c r="E35" i="52"/>
  <c r="J34" i="52"/>
  <c r="E34" i="52"/>
  <c r="J33" i="52"/>
  <c r="E33" i="52"/>
  <c r="Q32" i="52"/>
  <c r="Q31" i="52" s="1"/>
  <c r="P32" i="52"/>
  <c r="P31" i="52" s="1"/>
  <c r="O32" i="52"/>
  <c r="O31" i="52" s="1"/>
  <c r="N32" i="52"/>
  <c r="N31" i="52" s="1"/>
  <c r="M32" i="52"/>
  <c r="M31" i="52" s="1"/>
  <c r="L32" i="52"/>
  <c r="L31" i="52" s="1"/>
  <c r="K32" i="52"/>
  <c r="K31" i="52" s="1"/>
  <c r="I32" i="52"/>
  <c r="I31" i="52" s="1"/>
  <c r="H32" i="52"/>
  <c r="H31" i="52" s="1"/>
  <c r="G32" i="52"/>
  <c r="G31" i="52" s="1"/>
  <c r="F32" i="52"/>
  <c r="F31" i="52" s="1"/>
  <c r="E30" i="52"/>
  <c r="R30" i="52" s="1"/>
  <c r="J29" i="52"/>
  <c r="E29" i="52"/>
  <c r="E28" i="52"/>
  <c r="R28" i="52" s="1"/>
  <c r="J27" i="52"/>
  <c r="E27" i="52"/>
  <c r="J26" i="52"/>
  <c r="E26" i="52"/>
  <c r="J25" i="52"/>
  <c r="E25" i="52"/>
  <c r="E24" i="52"/>
  <c r="R24" i="52" s="1"/>
  <c r="J23" i="52"/>
  <c r="E23" i="52"/>
  <c r="J22" i="52"/>
  <c r="E22" i="52"/>
  <c r="J21" i="52"/>
  <c r="E21" i="52"/>
  <c r="R20" i="52"/>
  <c r="E19" i="52"/>
  <c r="R19" i="52" s="1"/>
  <c r="E18" i="52"/>
  <c r="R18" i="52" s="1"/>
  <c r="J17" i="52"/>
  <c r="E17" i="52"/>
  <c r="J16" i="52"/>
  <c r="E16" i="52"/>
  <c r="E15" i="52"/>
  <c r="Q14" i="52"/>
  <c r="Q13" i="52" s="1"/>
  <c r="P14" i="52"/>
  <c r="P13" i="52" s="1"/>
  <c r="O14" i="52"/>
  <c r="N14" i="52"/>
  <c r="M14" i="52"/>
  <c r="L14" i="52"/>
  <c r="K14" i="52"/>
  <c r="I14" i="52"/>
  <c r="H14" i="52"/>
  <c r="H13" i="52" s="1"/>
  <c r="G14" i="52"/>
  <c r="G13" i="52" s="1"/>
  <c r="F14" i="52"/>
  <c r="F127" i="52" l="1"/>
  <c r="F135" i="52"/>
  <c r="J78" i="52"/>
  <c r="G127" i="52"/>
  <c r="G135" i="52"/>
  <c r="H127" i="52"/>
  <c r="H135" i="52"/>
  <c r="R127" i="52"/>
  <c r="R15" i="52"/>
  <c r="E14" i="52"/>
  <c r="R82" i="52"/>
  <c r="K139" i="52"/>
  <c r="J32" i="52"/>
  <c r="J31" i="52" s="1"/>
  <c r="R27" i="52"/>
  <c r="R29" i="52"/>
  <c r="J120" i="52"/>
  <c r="J119" i="52" s="1"/>
  <c r="R26" i="52"/>
  <c r="R129" i="52"/>
  <c r="R22" i="52"/>
  <c r="R47" i="52"/>
  <c r="R49" i="52"/>
  <c r="R69" i="52"/>
  <c r="R73" i="52"/>
  <c r="R75" i="52"/>
  <c r="L127" i="52"/>
  <c r="L139" i="52"/>
  <c r="K77" i="52"/>
  <c r="R88" i="52"/>
  <c r="R87" i="52"/>
  <c r="H139" i="52"/>
  <c r="R65" i="52"/>
  <c r="O139" i="52"/>
  <c r="G139" i="52"/>
  <c r="K13" i="52"/>
  <c r="L13" i="52"/>
  <c r="M13" i="52"/>
  <c r="M139" i="52"/>
  <c r="I13" i="52"/>
  <c r="I139" i="52"/>
  <c r="N13" i="52"/>
  <c r="N139" i="52"/>
  <c r="R23" i="52"/>
  <c r="O13" i="52"/>
  <c r="F13" i="52"/>
  <c r="F139" i="52"/>
  <c r="R21" i="52"/>
  <c r="R33" i="52"/>
  <c r="R37" i="52"/>
  <c r="R39" i="52"/>
  <c r="R41" i="52"/>
  <c r="R43" i="52"/>
  <c r="R57" i="52"/>
  <c r="R61" i="52"/>
  <c r="R68" i="52"/>
  <c r="R74" i="52"/>
  <c r="R79" i="52"/>
  <c r="R89" i="52"/>
  <c r="R104" i="52"/>
  <c r="R109" i="52"/>
  <c r="R111" i="52"/>
  <c r="R113" i="52"/>
  <c r="R115" i="52"/>
  <c r="R17" i="52"/>
  <c r="R35" i="52"/>
  <c r="R91" i="52"/>
  <c r="R96" i="52"/>
  <c r="E120" i="52"/>
  <c r="E119" i="52" s="1"/>
  <c r="R123" i="52"/>
  <c r="R36" i="52"/>
  <c r="R38" i="52"/>
  <c r="R53" i="52"/>
  <c r="R63" i="52"/>
  <c r="R84" i="52"/>
  <c r="R86" i="52"/>
  <c r="R95" i="52"/>
  <c r="R97" i="52"/>
  <c r="E13" i="52"/>
  <c r="R25" i="52"/>
  <c r="R40" i="52"/>
  <c r="R58" i="52"/>
  <c r="R60" i="52"/>
  <c r="R67" i="52"/>
  <c r="R85" i="52"/>
  <c r="R105" i="52"/>
  <c r="R108" i="52"/>
  <c r="R114" i="52"/>
  <c r="R122" i="52"/>
  <c r="R126" i="52"/>
  <c r="J128" i="52"/>
  <c r="J127" i="52" s="1"/>
  <c r="R131" i="52"/>
  <c r="R112" i="52"/>
  <c r="R99" i="52"/>
  <c r="E94" i="52"/>
  <c r="E93" i="52" s="1"/>
  <c r="J94" i="52"/>
  <c r="J93" i="52" s="1"/>
  <c r="R90" i="52"/>
  <c r="R70" i="52"/>
  <c r="E78" i="52"/>
  <c r="R80" i="52"/>
  <c r="R71" i="52"/>
  <c r="R56" i="52"/>
  <c r="J52" i="52"/>
  <c r="J51" i="52" s="1"/>
  <c r="R59" i="52"/>
  <c r="R72" i="52"/>
  <c r="R66" i="52"/>
  <c r="R46" i="52"/>
  <c r="R48" i="52"/>
  <c r="R44" i="52"/>
  <c r="R34" i="52"/>
  <c r="E52" i="52"/>
  <c r="R98" i="52"/>
  <c r="R121" i="52"/>
  <c r="R16" i="52"/>
  <c r="R14" i="52" s="1"/>
  <c r="R13" i="52" s="1"/>
  <c r="E32" i="52"/>
  <c r="E31" i="52" s="1"/>
  <c r="E125" i="52"/>
  <c r="E124" i="52" s="1"/>
  <c r="R124" i="52" s="1"/>
  <c r="H109" i="54"/>
  <c r="H108" i="54" s="1"/>
  <c r="I109" i="54"/>
  <c r="I108" i="54" s="1"/>
  <c r="J108" i="54"/>
  <c r="J109" i="54"/>
  <c r="G110" i="54"/>
  <c r="G111" i="54"/>
  <c r="G112" i="54"/>
  <c r="U170" i="52"/>
  <c r="V170" i="52"/>
  <c r="T170" i="52"/>
  <c r="R119" i="52" l="1"/>
  <c r="E139" i="52"/>
  <c r="E51" i="52"/>
  <c r="E77" i="52"/>
  <c r="R52" i="52"/>
  <c r="J77" i="52"/>
  <c r="J139" i="52"/>
  <c r="J13" i="52"/>
  <c r="R120" i="52"/>
  <c r="R78" i="52"/>
  <c r="R77" i="52" s="1"/>
  <c r="R93" i="52"/>
  <c r="R94" i="52"/>
  <c r="R32" i="52"/>
  <c r="R31" i="52" s="1"/>
  <c r="R125" i="52"/>
  <c r="G109" i="54"/>
  <c r="G108" i="54" s="1"/>
  <c r="G81" i="54"/>
  <c r="G80" i="54"/>
  <c r="G79" i="54"/>
  <c r="G78" i="54"/>
  <c r="G77" i="54"/>
  <c r="J76" i="54"/>
  <c r="I76" i="54"/>
  <c r="I75" i="54" s="1"/>
  <c r="H76" i="54"/>
  <c r="H75" i="54" s="1"/>
  <c r="G73" i="54"/>
  <c r="G71" i="54"/>
  <c r="G70" i="54"/>
  <c r="G68" i="54"/>
  <c r="G66" i="54"/>
  <c r="G62" i="54"/>
  <c r="J61" i="54"/>
  <c r="I61" i="54"/>
  <c r="I60" i="54" s="1"/>
  <c r="H61" i="54"/>
  <c r="G59" i="54"/>
  <c r="G39" i="54" s="1"/>
  <c r="J39" i="54"/>
  <c r="J38" i="54" s="1"/>
  <c r="I39" i="54"/>
  <c r="I38" i="54" s="1"/>
  <c r="H39" i="54"/>
  <c r="H38" i="54" s="1"/>
  <c r="G37" i="54"/>
  <c r="G36" i="54"/>
  <c r="J34" i="54"/>
  <c r="J33" i="54" s="1"/>
  <c r="I34" i="54"/>
  <c r="I33" i="54" s="1"/>
  <c r="H34" i="54"/>
  <c r="H33" i="54" s="1"/>
  <c r="J15" i="54"/>
  <c r="I15" i="54"/>
  <c r="H15" i="54"/>
  <c r="S95" i="52"/>
  <c r="U95" i="52"/>
  <c r="V95" i="52"/>
  <c r="E146" i="52"/>
  <c r="F146" i="52"/>
  <c r="F155" i="52" s="1"/>
  <c r="G146" i="52"/>
  <c r="G155" i="52" s="1"/>
  <c r="H146" i="52"/>
  <c r="H155" i="52" s="1"/>
  <c r="I146" i="52"/>
  <c r="I155" i="52" s="1"/>
  <c r="J146" i="52"/>
  <c r="J155" i="52" s="1"/>
  <c r="K146" i="52"/>
  <c r="L146" i="52"/>
  <c r="L155" i="52" s="1"/>
  <c r="M146" i="52"/>
  <c r="M155" i="52" s="1"/>
  <c r="N146" i="52"/>
  <c r="N155" i="52" s="1"/>
  <c r="O146" i="52"/>
  <c r="O155" i="52" s="1"/>
  <c r="P146" i="52"/>
  <c r="P155" i="52" s="1"/>
  <c r="Q146" i="52"/>
  <c r="Q155" i="52" s="1"/>
  <c r="R146" i="52"/>
  <c r="R155" i="52" s="1"/>
  <c r="E147" i="52"/>
  <c r="H60" i="54" l="1"/>
  <c r="H113" i="54"/>
  <c r="J113" i="54"/>
  <c r="R51" i="52"/>
  <c r="J60" i="54"/>
  <c r="G60" i="54"/>
  <c r="G61" i="54"/>
  <c r="G15" i="54"/>
  <c r="G14" i="54" s="1"/>
  <c r="I113" i="54"/>
  <c r="J75" i="54"/>
  <c r="G34" i="54"/>
  <c r="G33" i="54" s="1"/>
  <c r="T124" i="52"/>
  <c r="T123" i="52"/>
  <c r="L39" i="54"/>
  <c r="L109" i="54"/>
  <c r="E148" i="52"/>
  <c r="G38" i="54"/>
  <c r="G76" i="54"/>
  <c r="L76" i="54"/>
  <c r="G75" i="54"/>
  <c r="H14" i="54"/>
  <c r="I14" i="54"/>
  <c r="L34" i="54"/>
  <c r="L61" i="54"/>
  <c r="J14" i="54"/>
  <c r="T125" i="52"/>
  <c r="W165" i="52"/>
  <c r="X170" i="52" s="1"/>
  <c r="Q139" i="52"/>
  <c r="P139" i="52"/>
  <c r="T127" i="52" l="1"/>
  <c r="R128" i="52"/>
  <c r="R139" i="52" s="1"/>
  <c r="G113" i="54"/>
  <c r="T129" i="52"/>
  <c r="T121" i="52"/>
  <c r="T126" i="52"/>
  <c r="W164" i="52"/>
  <c r="W170" i="52" s="1"/>
  <c r="L15" i="54"/>
  <c r="L113" i="54" s="1"/>
  <c r="L114" i="54"/>
  <c r="T95" i="52"/>
  <c r="T14" i="52"/>
  <c r="T53" i="52"/>
  <c r="T79" i="52"/>
  <c r="T33" i="52"/>
  <c r="T139" i="52" l="1"/>
  <c r="T160" i="52"/>
  <c r="U139" i="52"/>
</calcChain>
</file>

<file path=xl/sharedStrings.xml><?xml version="1.0" encoding="utf-8"?>
<sst xmlns="http://schemas.openxmlformats.org/spreadsheetml/2006/main" count="1033" uniqueCount="454">
  <si>
    <t>Централізовані заходи з лікування онкологічних хворих</t>
  </si>
  <si>
    <t>Заходи державної політики з питань дітей та їх соціального захисту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</si>
  <si>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</si>
  <si>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неолімпійських видів спорту</t>
  </si>
  <si>
    <t>Проведення навчально-тренувальних зборів і змагань з олімпійських видів спорту</t>
  </si>
  <si>
    <t>Сприяння розвитку малого та середнього підприємництва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</si>
  <si>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</si>
  <si>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1030</t>
  </si>
  <si>
    <t>Компенсаційні виплати на пільговий проїзд автомобільним транспортом окремим категоріям громадян</t>
  </si>
  <si>
    <t>1000000</t>
  </si>
  <si>
    <t>1010000</t>
  </si>
  <si>
    <t xml:space="preserve"> оплата праці </t>
  </si>
  <si>
    <t xml:space="preserve"> комунальні послуги та енергоносії </t>
  </si>
  <si>
    <t xml:space="preserve"> оплата праці               </t>
  </si>
  <si>
    <t xml:space="preserve">комунальні послуги та енергоносії </t>
  </si>
  <si>
    <t>0111</t>
  </si>
  <si>
    <t>0910</t>
  </si>
  <si>
    <t>0921</t>
  </si>
  <si>
    <t>0960</t>
  </si>
  <si>
    <t>0990</t>
  </si>
  <si>
    <t>0810</t>
  </si>
  <si>
    <t>1090</t>
  </si>
  <si>
    <t>1040</t>
  </si>
  <si>
    <t>0620</t>
  </si>
  <si>
    <t>0456</t>
  </si>
  <si>
    <t>0180</t>
  </si>
  <si>
    <t>0133</t>
  </si>
  <si>
    <t>0490</t>
  </si>
  <si>
    <t>1070</t>
  </si>
  <si>
    <t>1010</t>
  </si>
  <si>
    <t>1020</t>
  </si>
  <si>
    <t>0824</t>
  </si>
  <si>
    <t>0828</t>
  </si>
  <si>
    <t>0829</t>
  </si>
  <si>
    <t>0540</t>
  </si>
  <si>
    <t>0411</t>
  </si>
  <si>
    <t>2</t>
  </si>
  <si>
    <t>Загальний фонд</t>
  </si>
  <si>
    <t>Спеціальний фонд</t>
  </si>
  <si>
    <t>Реверсна дотація</t>
  </si>
  <si>
    <t>РАЗОМ</t>
  </si>
  <si>
    <t>з них</t>
  </si>
  <si>
    <t>бюджет розвитку</t>
  </si>
  <si>
    <t>капітальні видатки за рахунок коштів, що передаються із загального фонду до бюджету розвитку (спеціального фонду)</t>
  </si>
  <si>
    <t>видатки споживання</t>
  </si>
  <si>
    <t xml:space="preserve">видатки розвитку </t>
  </si>
  <si>
    <t>0763</t>
  </si>
  <si>
    <t>3112</t>
  </si>
  <si>
    <t>3132</t>
  </si>
  <si>
    <t>3140</t>
  </si>
  <si>
    <t>3160</t>
  </si>
  <si>
    <t>5011</t>
  </si>
  <si>
    <t>5012</t>
  </si>
  <si>
    <t>7310</t>
  </si>
  <si>
    <t>9110</t>
  </si>
  <si>
    <t>3104</t>
  </si>
  <si>
    <t>3105</t>
  </si>
  <si>
    <t>4060</t>
  </si>
  <si>
    <t>Виконавчий комітет Вараської міської ради</t>
  </si>
  <si>
    <t>Управління  освіти виконавчого комітету Вараської міської ради</t>
  </si>
  <si>
    <t>Фінансове управління виконавчого комітету Вараської міської ради</t>
  </si>
  <si>
    <t>0160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</si>
  <si>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</si>
  <si>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0150</t>
  </si>
  <si>
    <t>0200000</t>
  </si>
  <si>
    <t>0210000</t>
  </si>
  <si>
    <t>0210160</t>
  </si>
  <si>
    <t>2142</t>
  </si>
  <si>
    <t>Програми і централізовані заходи боротьби з туберкульозом</t>
  </si>
  <si>
    <t>2144</t>
  </si>
  <si>
    <t>Централізовані заходи з лікування хворих на цукровий та нецукровий діабет</t>
  </si>
  <si>
    <t>2145</t>
  </si>
  <si>
    <t>Інші програми та заходи у сфері охорони здоров’я</t>
  </si>
  <si>
    <t>2152</t>
  </si>
  <si>
    <t>0213112</t>
  </si>
  <si>
    <t>3121</t>
  </si>
  <si>
    <t>3133</t>
  </si>
  <si>
    <t>Інші заходи та заклади молодіжної політики</t>
  </si>
  <si>
    <t>Утримання клубів для підлітків за місцем проживання</t>
  </si>
  <si>
    <t>3242</t>
  </si>
  <si>
    <t>Інші заходи у сфері соціального захисту і соціального забезпечення</t>
  </si>
  <si>
    <t>6030</t>
  </si>
  <si>
    <t>Організація благоустрою населених пунктів</t>
  </si>
  <si>
    <t>0217610</t>
  </si>
  <si>
    <t>7610</t>
  </si>
  <si>
    <t>Членські внески до асоціацій органів місцевого самоврядування</t>
  </si>
  <si>
    <t>0217680</t>
  </si>
  <si>
    <t>7680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</si>
  <si>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</si>
  <si>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</si>
  <si>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</si>
  <si>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</si>
  <si>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3710160</t>
  </si>
  <si>
    <t>3700000</t>
  </si>
  <si>
    <t>3710000</t>
  </si>
  <si>
    <t>3718500</t>
  </si>
  <si>
    <t>8500</t>
  </si>
  <si>
    <t>Нерозподілені трансферти з державного бюджету</t>
  </si>
  <si>
    <t>3719110</t>
  </si>
  <si>
    <t>0810000</t>
  </si>
  <si>
    <t>0800000</t>
  </si>
  <si>
    <t>0610160</t>
  </si>
  <si>
    <t>0610000</t>
  </si>
  <si>
    <t>0600000</t>
  </si>
  <si>
    <t>0810160</t>
  </si>
  <si>
    <t>3031</t>
  </si>
  <si>
    <t>0813031</t>
  </si>
  <si>
    <t>3033</t>
  </si>
  <si>
    <t>3032</t>
  </si>
  <si>
    <t>0813032</t>
  </si>
  <si>
    <t>0813033</t>
  </si>
  <si>
    <t>Надання інших пільг окремим категоріям громадян відповідно до законодавства</t>
  </si>
  <si>
    <t>Надання пільг окремим категоріям громадян з оплати послуг зв'язку</t>
  </si>
  <si>
    <t>0813104</t>
  </si>
  <si>
    <t xml:space="preserve">Надання реабілітаційних послуг особам з інвалідністю та дітям з інвалідністю </t>
  </si>
  <si>
    <t>0813105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</si>
  <si>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</si>
  <si>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0813160</t>
  </si>
  <si>
    <t>0813192</t>
  </si>
  <si>
    <t>3192</t>
  </si>
  <si>
    <t>0813242</t>
  </si>
  <si>
    <t>в т.ч. за рахунок медичної субвенції з державного бюджету</t>
  </si>
  <si>
    <t>Забезпечення діяльності бібліотек</t>
  </si>
  <si>
    <t>1014030</t>
  </si>
  <si>
    <t>1010160</t>
  </si>
  <si>
    <t>4030</t>
  </si>
  <si>
    <t>1014060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</si>
  <si>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</si>
  <si>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</si>
  <si>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</si>
  <si>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 xml:space="preserve">Забезпечення діяльності інших закладів в галузі культури і мистецтва </t>
  </si>
  <si>
    <t xml:space="preserve">Інші заходи в галузі культури і мистецтва </t>
  </si>
  <si>
    <t>1014082</t>
  </si>
  <si>
    <t>4082</t>
  </si>
  <si>
    <t>0210150</t>
  </si>
  <si>
    <t>6011</t>
  </si>
  <si>
    <t>Експлуатація та технічне обслуговування житлового фонду</t>
  </si>
  <si>
    <t>Будівництво об'єктів житлово-комунального господарства</t>
  </si>
  <si>
    <t>0443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</si>
  <si>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</si>
  <si>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</si>
  <si>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Надання дошкільної освіти</t>
  </si>
  <si>
    <t>0611010</t>
  </si>
  <si>
    <t>0611070</t>
  </si>
  <si>
    <t>Забезпечення діяльності інших закладів у сфері освіти</t>
  </si>
  <si>
    <t>Інші програми та заходи у сфері освіти</t>
  </si>
  <si>
    <t>перевірка               апарат</t>
  </si>
  <si>
    <t xml:space="preserve"> культура</t>
  </si>
  <si>
    <t>галузь освіта</t>
  </si>
  <si>
    <t>соцзахист</t>
  </si>
  <si>
    <t xml:space="preserve"> ф-ра</t>
  </si>
  <si>
    <t>Розроблення схем планування та забудови територій (містобудівної документації)</t>
  </si>
  <si>
    <t>7350</t>
  </si>
  <si>
    <t>Інші субвенції з місцевого бюджету</t>
  </si>
  <si>
    <t>8600</t>
  </si>
  <si>
    <t>0170</t>
  </si>
  <si>
    <t>Обслуговування місцевого боргу</t>
  </si>
  <si>
    <t>6015</t>
  </si>
  <si>
    <t>3718600</t>
  </si>
  <si>
    <t>УСЬОГО</t>
  </si>
  <si>
    <t>усього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</si>
  <si>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</si>
  <si>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</si>
  <si>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</si>
  <si>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 xml:space="preserve">Найменування місцевої /регіональної програми </t>
  </si>
  <si>
    <t>Дата та номер документа, яким затверджено місцеву регіональну програму</t>
  </si>
  <si>
    <t>0610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</si>
  <si>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</si>
  <si>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6020</t>
  </si>
  <si>
    <t>6014</t>
  </si>
  <si>
    <t>Забезпечення збору та вивезення сміття і відходів</t>
  </si>
  <si>
    <t>8340</t>
  </si>
  <si>
    <t>Природоохоронні заходи за рахунок цільових фондів</t>
  </si>
  <si>
    <t>Рішення міської ради від  29.09.2017 №856</t>
  </si>
  <si>
    <t>7321</t>
  </si>
  <si>
    <t>в т.ч. за рахунок субвенції з місцевого бюджету на здійснення переданих видатків у сфері охорони здоров'я за рахунок коштів медичної субвенції</t>
  </si>
  <si>
    <t>Програма цільової фінансової підтримки Кузнецовського міського комунального підприємства на період 2017 - 2027 роки</t>
  </si>
  <si>
    <t>0210180</t>
  </si>
  <si>
    <t>Інша діяльність у сфері державного управління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</si>
  <si>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</si>
  <si>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</si>
  <si>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6082</t>
  </si>
  <si>
    <t>Придбання житла для окремих категорій населення відповідно до законодавства</t>
  </si>
  <si>
    <t>Первинна медична допомога населенню, що надається центрами первинної медичної (медико-санітарної) допомоги</t>
  </si>
  <si>
    <t>0726</t>
  </si>
  <si>
    <t>2111</t>
  </si>
  <si>
    <t>6016</t>
  </si>
  <si>
    <t>Впровадження засобів обліку витрат та регулювання споживання води та теплової енергії</t>
  </si>
  <si>
    <t>в т.ч. за рахунок субвенції з місцевого бюджету на здійснення переданих видатків у сфері освіти за рахунок коштів освітньої субвенції</t>
  </si>
  <si>
    <t>(код бюджету)</t>
  </si>
  <si>
    <t>Х</t>
  </si>
  <si>
    <t xml:space="preserve">(грн)   </t>
  </si>
  <si>
    <t>Надання позашкільної освіти закладами позашкільної освіти, заходи із позашкільної роботи з дітьми</t>
  </si>
  <si>
    <t xml:space="preserve">Програма соціальної допомоги та підтримки мешканців Вараської міської територіальної громади на 2021-2023 роки </t>
  </si>
  <si>
    <t>Програма розвитку культури та туризму на 2021-2025 роки</t>
  </si>
  <si>
    <t>Рішення міської ради від 15.12.2020 №37</t>
  </si>
  <si>
    <t>Рішення міської ради від 15.12.2020 №34</t>
  </si>
  <si>
    <t>Багатопрофільна стаціонарна медична допомога населенню</t>
  </si>
  <si>
    <t>0731</t>
  </si>
  <si>
    <t>2010</t>
  </si>
  <si>
    <t>0217530</t>
  </si>
  <si>
    <t>7530</t>
  </si>
  <si>
    <t>Інші заходи у сфері зв'язку, телекомунікації та інформатики</t>
  </si>
  <si>
    <t>0460</t>
  </si>
  <si>
    <t>Рішення міської ради від 15.12.2020 №35</t>
  </si>
  <si>
    <t>Міська програма з відзначення до державних, професійних та місцевих  свят, ювілейних дат, заохочення за заслуги перед Вараською міською територіальною громадою на 2021-2025 роки</t>
  </si>
  <si>
    <t>Рішення міської ради від 15.12.2020 №29</t>
  </si>
  <si>
    <t>Рішення міської ради від 15.12.2020 №30</t>
  </si>
  <si>
    <t xml:space="preserve">Комплексна програма підтримки сім'ї, дітей та молоді Вараської міської територіальної громади на 2021-2025 роки </t>
  </si>
  <si>
    <t>Програма оздоровлення та відпочинку дітей Вараської міської територіальної громади на 2021-2025 роки</t>
  </si>
  <si>
    <t>Програма розвитку фізичної культури і спорту Вараської міської територіальної громади на 2021-2025 роки</t>
  </si>
  <si>
    <t>Рішення міської ради від 15.12.2020 №33</t>
  </si>
  <si>
    <t>Рішення міської ради від 15.12.2020  №41</t>
  </si>
  <si>
    <t>Програма охорони тваринного світу та регулювання чисельності безпритульних тварин у Вараській міській територіальній громаді на 2021-2025 роки</t>
  </si>
  <si>
    <t>Рішення міської ради від 15.12.2020  №36</t>
  </si>
  <si>
    <t>Програма співфінансування ремонтів багатоквартирних житлових будинків у Вараській міській територіальній громаді на 2021-2025 роки</t>
  </si>
  <si>
    <t>Рішення міської ради від 27.11.2020  №22</t>
  </si>
  <si>
    <t>Рішення міської ради від 15.12.2020 №61</t>
  </si>
  <si>
    <t>Рішення міської ради від 03.04.2019 №1381</t>
  </si>
  <si>
    <t>Рішення міської ради від 15.12.2020 №39</t>
  </si>
  <si>
    <t>Комплексна програма "Розумна громада" на 2021-2024 роки</t>
  </si>
  <si>
    <t>Керівництво і управління у відповідній сфері у містах (місті Києві), селищах, селах,  територіальних громадах</t>
  </si>
  <si>
    <t>Надання фінансової підтримки громадським об'єднанням ветеранів і осіб з інвалідністю,  діяльність яких має соціальну спрямованість</t>
  </si>
  <si>
    <t>3718710</t>
  </si>
  <si>
    <t>8710</t>
  </si>
  <si>
    <t>Резервний фонд місцевого бюджету</t>
  </si>
  <si>
    <t>1011080</t>
  </si>
  <si>
    <t>1080</t>
  </si>
  <si>
    <t>0611031</t>
  </si>
  <si>
    <t>1031</t>
  </si>
  <si>
    <t>0611021</t>
  </si>
  <si>
    <t>1021</t>
  </si>
  <si>
    <t>Керівництво і управління у відповідній сфері у містах (місті Києві), селищах, селах, територіальних громадах</t>
  </si>
  <si>
    <t>0611141</t>
  </si>
  <si>
    <t>0611142</t>
  </si>
  <si>
    <t>1141</t>
  </si>
  <si>
    <t>1142</t>
  </si>
  <si>
    <t>0611160</t>
  </si>
  <si>
    <t>1160</t>
  </si>
  <si>
    <t>Забезпечення діяльності центрів професійного розвитку педагогічних працівників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</si>
  <si>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</si>
  <si>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</si>
  <si>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</si>
  <si>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</si>
  <si>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</si>
  <si>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 програмною класифікацією видатків та кредитування місцевого бюджету</t>
  </si>
  <si>
    <t>1200000</t>
  </si>
  <si>
    <t>Департамент житлово-комунального господарства, майна та будівництва  виконавчого комітету Вараської міської ради</t>
  </si>
  <si>
    <t>1210000</t>
  </si>
  <si>
    <t>1210160</t>
  </si>
  <si>
    <t>1216020</t>
  </si>
  <si>
    <t>1216090</t>
  </si>
  <si>
    <t>6090</t>
  </si>
  <si>
    <t>0640</t>
  </si>
  <si>
    <t>Інша діяльність у сфері житлово-комунального господарства</t>
  </si>
  <si>
    <t>1217310</t>
  </si>
  <si>
    <t>1217321</t>
  </si>
  <si>
    <t>Будівництво  освітніх установ та закладів</t>
  </si>
  <si>
    <t>1217461</t>
  </si>
  <si>
    <t>1600000</t>
  </si>
  <si>
    <t>Відділ  архітектури та містобудування виконавчого комітету Вараської міської ради</t>
  </si>
  <si>
    <t>1610000</t>
  </si>
  <si>
    <t>1610160</t>
  </si>
  <si>
    <t>1617350</t>
  </si>
  <si>
    <t>1700000</t>
  </si>
  <si>
    <t>Відділ  Державного архітектурно-будівельного контролю  виконавчого комітету Вараської міської ради</t>
  </si>
  <si>
    <t>1710000</t>
  </si>
  <si>
    <t>1710160</t>
  </si>
  <si>
    <t>1216014</t>
  </si>
  <si>
    <t>Комплексна програма розвитку цивільного захисту Вараської міської територіальної громади на 2021-2025 роки</t>
  </si>
  <si>
    <t>Рішення міської ради від 15.12.2020  №31</t>
  </si>
  <si>
    <t>0218230</t>
  </si>
  <si>
    <t>8230</t>
  </si>
  <si>
    <t>Інші заходи громадського порядку та безпеки</t>
  </si>
  <si>
    <t>Міська програма "Безпечна громада" на 2019-2023 роки</t>
  </si>
  <si>
    <t>Департамент культури, туризму, молоді та спорту  виконавчого комітету Вараської міської ради</t>
  </si>
  <si>
    <t>Комплексна програма підтримки сім'ї, дітей та молоді Вараської міської територіальної громади на 2021-2025 роки</t>
  </si>
  <si>
    <t>Рішення міської ради від 15.12.2020 №41</t>
  </si>
  <si>
    <t>Програма розвитку та реалізації питань містобудування на території Вараської міської територіальної громади на 2021-2023 роки</t>
  </si>
  <si>
    <t>1060</t>
  </si>
  <si>
    <t xml:space="preserve">Надання пільгових довгострокових кредитів молодим сім’ям та одиноким молодим громадянам на будівництво/реконструкцію/придбання житла  </t>
  </si>
  <si>
    <t>Програма надання пільгових довготермінових кредитів на будівництво і придбання житла на 2021- 2023 роки</t>
  </si>
  <si>
    <t>Рішення міської ради від 25.06.2021 №529</t>
  </si>
  <si>
    <t>Департамент соціального захисту та гідності  виконавчого комітету Вараської міської ради</t>
  </si>
  <si>
    <t>Компенсаційні виплати за пільговий проїзд окремих категорій громадян на залізничному транспорті</t>
  </si>
  <si>
    <t>Надання фінансової підтримки громадським організаціям ветеранів і осіб з інвалідністю,  діяльність яких має соціальну спрямованість</t>
  </si>
  <si>
    <t>1218340</t>
  </si>
  <si>
    <t>1216011</t>
  </si>
  <si>
    <t>0218210</t>
  </si>
  <si>
    <t>8210</t>
  </si>
  <si>
    <t>0218240</t>
  </si>
  <si>
    <t>8240</t>
  </si>
  <si>
    <t>Муніципальні формування з охорони громадського порядку</t>
  </si>
  <si>
    <t>0380</t>
  </si>
  <si>
    <t>Заходи та роботи з мобілізаційної підготовки місцевого значення</t>
  </si>
  <si>
    <t>Заходи та роботи з територіальної оборони</t>
  </si>
  <si>
    <t>0218220</t>
  </si>
  <si>
    <t>8220</t>
  </si>
  <si>
    <t>Департамент соціального захисту та гідності виконавчого комітету Вараської міської ради</t>
  </si>
  <si>
    <t>0611152</t>
  </si>
  <si>
    <t>1152</t>
  </si>
  <si>
    <t>Забезпечення діяльності інклюзивно-ресурсних центрів за рахунок освітньої субвенції</t>
  </si>
  <si>
    <t>0812111</t>
  </si>
  <si>
    <t>0812010</t>
  </si>
  <si>
    <t>0812142</t>
  </si>
  <si>
    <t>0812144</t>
  </si>
  <si>
    <t>0812145</t>
  </si>
  <si>
    <t>0812152</t>
  </si>
  <si>
    <t>0813035</t>
  </si>
  <si>
    <t>3035</t>
  </si>
  <si>
    <t>0813121</t>
  </si>
  <si>
    <t>0813124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</si>
  <si>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</si>
  <si>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0813132</t>
  </si>
  <si>
    <t>0813133</t>
  </si>
  <si>
    <t>0816082</t>
  </si>
  <si>
    <t>Надання спеціалізованої освіти мистецькими школами</t>
  </si>
  <si>
    <t>1013133</t>
  </si>
  <si>
    <t>1013140</t>
  </si>
  <si>
    <t>1015011</t>
  </si>
  <si>
    <t>1015012</t>
  </si>
  <si>
    <t>1015062</t>
  </si>
  <si>
    <t>1211021</t>
  </si>
  <si>
    <t>1216015</t>
  </si>
  <si>
    <t>1216016</t>
  </si>
  <si>
    <t>Забезпечення надійної та безперебійної експлуатації ліфтів</t>
  </si>
  <si>
    <t>1216030</t>
  </si>
  <si>
    <t>1617351</t>
  </si>
  <si>
    <t>7351</t>
  </si>
  <si>
    <t>Розроблення комплексних планів просторового розвитку територій територіальних громад</t>
  </si>
  <si>
    <t>Рішення міської ради від 04.06.2021  №430</t>
  </si>
  <si>
    <t>Програма «Громадський бюджет Вараської міської територіальної громади на 2021 – 2025 роки</t>
  </si>
  <si>
    <t xml:space="preserve">Комплексна програма "Здоров'я" на 2022-2025 роки </t>
  </si>
  <si>
    <t>Рішення міської ради від 26.11.2021 №1100</t>
  </si>
  <si>
    <t>1013242</t>
  </si>
  <si>
    <t>Рішення міської ради від 15.12.2020  №33</t>
  </si>
  <si>
    <t>Програма мобілізаційної підготовки, мобілізації та оборонної роботи у Вараській міській територіальній громаді на 2022 – 2025 роки</t>
  </si>
  <si>
    <t>Рішення міської ради від 20.08.2021 №603</t>
  </si>
  <si>
    <t>Програма  висвітлення діяльності Вараської міської ради та її виконавчих органів на 2022-2025 роки</t>
  </si>
  <si>
    <t>Рішення міської ради від 24.09.2021 №827</t>
  </si>
  <si>
    <t xml:space="preserve">УСЬОГО </t>
  </si>
  <si>
    <t xml:space="preserve">Програма забезпечення житлом учасників антитерористичної операції, операції об'єднаних сил, членів сімей загиблих (померлих) учасників АТО/ООС на 2021-2025 роки </t>
  </si>
  <si>
    <t>Рішення міської ради від 15.12.2020 №38</t>
  </si>
  <si>
    <t xml:space="preserve">Утримання та забезпечення діяльності центрів соціальних служб </t>
  </si>
  <si>
    <t>1753200000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</si>
  <si>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</si>
  <si>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</si>
  <si>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0818240</t>
  </si>
  <si>
    <t>1218240</t>
  </si>
  <si>
    <t>0219770</t>
  </si>
  <si>
    <t>0219800</t>
  </si>
  <si>
    <t>9800</t>
  </si>
  <si>
    <t>9770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</si>
  <si>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</si>
  <si>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Інші субвенції з місцевого бюджету 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</si>
  <si>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</si>
  <si>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1200</t>
  </si>
  <si>
    <t>0611200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</si>
  <si>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</si>
  <si>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</si>
  <si>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</si>
  <si>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0819770</t>
  </si>
  <si>
    <t>1017640</t>
  </si>
  <si>
    <t>7640</t>
  </si>
  <si>
    <t>0470</t>
  </si>
  <si>
    <t>Заходи з енергозбереження</t>
  </si>
  <si>
    <t>1217390</t>
  </si>
  <si>
    <t>7390</t>
  </si>
  <si>
    <t>Розвиток мережі центрів надання адміністративних послуг</t>
  </si>
  <si>
    <t>Комплексна програма енергоефективності Вараської міської територіальної громади на 2021-2025 роки</t>
  </si>
  <si>
    <t>Рішення міської ради від 24.02.2021 №167</t>
  </si>
  <si>
    <t>1015049</t>
  </si>
  <si>
    <t>5049</t>
  </si>
  <si>
    <t>Виконання окремих заходів з реалізації соціального проекту "Активні парки - локації здорової України"</t>
  </si>
  <si>
    <t>Програма економічного і соціального розвитку Вараської міської  територіальної громади на 2023 рік</t>
  </si>
  <si>
    <t>Рішення міської ради від 21.12.2022 №1780-PP-VIII</t>
  </si>
  <si>
    <t>1216013</t>
  </si>
  <si>
    <t>6013</t>
  </si>
  <si>
    <t>Комплексна програма благоустрою та розвитку комунального господарства Вараської міської територіальної громади на 2021-2025 роки</t>
  </si>
  <si>
    <t>Забезпечення діяльності водопровідно-каналізаційного господарства</t>
  </si>
  <si>
    <t>0619770</t>
  </si>
  <si>
    <t>1018340</t>
  </si>
  <si>
    <t>Комплексна програма соціальної підтримки Захисників і Захисниць України та членів їх сімей на 2023 -2025 роки</t>
  </si>
  <si>
    <t>Рішення міської ради від 07.06.2023 №1937-РР-VIII</t>
  </si>
  <si>
    <t>1212010</t>
  </si>
  <si>
    <t>Рішення міської ради від 02.12.2022 №1714-РР-VIII</t>
  </si>
  <si>
    <t>1213124</t>
  </si>
  <si>
    <t>0217130</t>
  </si>
  <si>
    <t>7130</t>
  </si>
  <si>
    <t>Здійснення заходів із землеустрою</t>
  </si>
  <si>
    <t>0421</t>
  </si>
  <si>
    <t>1217322</t>
  </si>
  <si>
    <t>Будівництво  медичних установ та закладів</t>
  </si>
  <si>
    <t>732</t>
  </si>
  <si>
    <t>1217330</t>
  </si>
  <si>
    <t>7330</t>
  </si>
  <si>
    <t>Будівництво інших об'єктів комунальної власності</t>
  </si>
  <si>
    <t>1217640</t>
  </si>
  <si>
    <t xml:space="preserve">Програма розвитку земельних відносин Вараської міської  територіальної громади на 2022-2026 роки </t>
  </si>
  <si>
    <t>Рішення міської ради від 22.12.2021 №1179</t>
  </si>
  <si>
    <t>0611271</t>
  </si>
  <si>
    <t>0611272</t>
  </si>
  <si>
    <t>1272</t>
  </si>
  <si>
    <t>1271</t>
  </si>
  <si>
    <t>0615031</t>
  </si>
  <si>
    <t>5031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</si>
  <si>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</si>
  <si>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</si>
  <si>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Проведення місцевих виборів</t>
  </si>
  <si>
    <t>0191</t>
  </si>
  <si>
    <t>0210191</t>
  </si>
  <si>
    <t>1217693</t>
  </si>
  <si>
    <t>7693</t>
  </si>
  <si>
    <t>Інші заходи, пов'язані з економічною діяльністю</t>
  </si>
  <si>
    <t>Рішення міської ради від 09.09.2022 №1598-РР-VIII</t>
  </si>
  <si>
    <t>Рішення міської ради від 25.10.2023 №2103-РР-VIII</t>
  </si>
  <si>
    <t>Програма забезпечення ефективного управління майном, що належить до комунальної власності Вараської міської територіальної громади, на 2022-2024 роки</t>
  </si>
  <si>
    <t>Рішення міської ради від 26.11.2021 №1152</t>
  </si>
  <si>
    <t>Рішення міської ради від 25.10.2023 №2114-РР-VIII</t>
  </si>
  <si>
    <t>Рішення міської ради від 25.10.2023 №2110-РР-VIII</t>
  </si>
  <si>
    <t xml:space="preserve">Програма підтримки Вараської територіальної виборчої комісії Вараського району Рівненської області поза виборчим процесом на 2022-2025 роки </t>
  </si>
  <si>
    <t>Програма харчування учнів закладів загальної середньої освіти Вараської міської територіальної громади на 2023-2025 роки</t>
  </si>
  <si>
    <t xml:space="preserve">Програма реалізації природоохоронних заходів на 2024-2026 роки </t>
  </si>
  <si>
    <t>Програма соціальної допомоги та підтримки мешканців на 2024-2026 роки</t>
  </si>
  <si>
    <t>власні</t>
  </si>
  <si>
    <t>природоох фонд</t>
  </si>
  <si>
    <t>наші кошти</t>
  </si>
  <si>
    <t>природоох</t>
  </si>
  <si>
    <t>Комплексна програма підтримки сім'ї, дітей та молоді на 2024-2026 роки</t>
  </si>
  <si>
    <t>в бюджет розвитку</t>
  </si>
  <si>
    <t>заг фонд</t>
  </si>
  <si>
    <t>кап природоох</t>
  </si>
  <si>
    <t>кап власні</t>
  </si>
  <si>
    <t>поточні природоох</t>
  </si>
  <si>
    <t>поточні власні надх</t>
  </si>
  <si>
    <t>Вараська міська військова адміністрація</t>
  </si>
  <si>
    <t>5010160</t>
  </si>
  <si>
    <t>1212111</t>
  </si>
  <si>
    <t>Програма реалізації питань будівництва, модернізації та поточних ремонтів на 2025 рік</t>
  </si>
  <si>
    <t>0721</t>
  </si>
  <si>
    <t xml:space="preserve">Надання загальної середньої освіти закладами загальної середньої освіти за рахунок коштів місцевого бюджету </t>
  </si>
  <si>
    <t xml:space="preserve">Надання соціальних гарантій фізични особам, які надають соціальні послуги гроадянам похилого віку, особам з інвалідністю, дітям, хворим, які не здатні до самообслуговування і потребують сторонної допооги </t>
  </si>
  <si>
    <t>015049</t>
  </si>
  <si>
    <t xml:space="preserve">Наказ Вараської МВА №318 від 13.12.2024 </t>
  </si>
  <si>
    <t xml:space="preserve">Наказ Вараської МВА №327 від 13.12.2024 </t>
  </si>
  <si>
    <t xml:space="preserve">Наказ Вараської МВА №327 від 03.12.2024 </t>
  </si>
  <si>
    <t>Міська програма "Безпечна громада та профілактика правопорушень на 2014-2028 роки"</t>
  </si>
  <si>
    <t>Рішення міської ради від 13.12.2023 №2195</t>
  </si>
  <si>
    <t>5000000</t>
  </si>
  <si>
    <t>5010000</t>
  </si>
  <si>
    <t xml:space="preserve"> </t>
  </si>
  <si>
    <t>Здійснення соціальної роботи та надання соціальних послуг центрами соціальних служб та центрами надання соціальних послуг особам/сім’ям, які належать до вразливих груп населення та/або перебувають у складних життєвих обставинах</t>
  </si>
  <si>
    <t>Забезпечення молодіжними центрами соціального становлення та розвитку молоді та інші заходи у сфері молодіжної політики</t>
  </si>
  <si>
    <t>Розвиток здібностей у дітей та молоді з фізичної культури та спорту комунальними дитячо-юнацькими спортивними школами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</si>
</sst>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4"/>
      <name val="Times New Roman"/>
      <family val="1"/>
    </font>
    <font>
      <sz val="10"/>
      <name val="Helv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</font>
    <font>
      <b/>
      <sz val="10"/>
      <name val="Arial Cyr"/>
      <charset val="204"/>
    </font>
    <font>
      <sz val="14"/>
      <color indexed="10"/>
      <name val="Times New Roman"/>
      <family val="1"/>
    </font>
    <font>
      <sz val="10"/>
      <color indexed="10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16"/>
      <name val="Arial Cyr"/>
      <charset val="204"/>
    </font>
    <font>
      <b/>
      <sz val="14"/>
      <name val="Arial Cyr"/>
      <charset val="204"/>
    </font>
    <font>
      <i/>
      <sz val="14"/>
      <name val="Times New Roman"/>
      <family val="1"/>
      <charset val="204"/>
    </font>
    <font>
      <sz val="14"/>
      <name val="Times New Roman CYR"/>
      <charset val="204"/>
    </font>
    <font>
      <sz val="10"/>
      <color rgb="FFFF0000"/>
      <name val="Arial Cyr"/>
      <charset val="204"/>
    </font>
    <font>
      <sz val="10"/>
      <color rgb="FFFF0000"/>
      <name val="Helv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 Cyr"/>
      <charset val="204"/>
    </font>
    <font>
      <sz val="10"/>
      <name val="Courier New"/>
      <family val="3"/>
      <charset val="204"/>
    </font>
    <font>
      <b/>
      <sz val="10"/>
      <name val="Helv"/>
      <charset val="204"/>
    </font>
    <font>
      <b/>
      <sz val="12"/>
      <color rgb="FFFF0000"/>
      <name val="Times New Roman CYR"/>
      <family val="1"/>
      <charset val="204"/>
    </font>
    <font>
      <b/>
      <sz val="14"/>
      <name val="Times New Roman Cyr"/>
      <charset val="204"/>
    </font>
    <font>
      <sz val="14"/>
      <color rgb="FFFF0000"/>
      <name val="Times New Roman Cyr"/>
      <family val="1"/>
      <charset val="204"/>
    </font>
    <font>
      <i/>
      <sz val="12"/>
      <name val="Times New Roman Cyr"/>
      <family val="1"/>
      <charset val="204"/>
    </font>
    <font>
      <i/>
      <sz val="11"/>
      <name val="Arial Cyr"/>
      <charset val="204"/>
    </font>
    <font>
      <b/>
      <sz val="14"/>
      <color rgb="FFFF0000"/>
      <name val="Times New Roman"/>
      <family val="1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</font>
    <font>
      <b/>
      <i/>
      <sz val="12"/>
      <name val="Times New Roman CYR"/>
      <family val="1"/>
      <charset val="204"/>
    </font>
    <font>
      <i/>
      <sz val="10"/>
      <name val="Arial Cyr"/>
      <charset val="204"/>
    </font>
    <font>
      <sz val="10"/>
      <name val="Times New Roman CYR"/>
      <charset val="204"/>
    </font>
    <font>
      <sz val="7"/>
      <name val="Times New Roman"/>
      <family val="1"/>
      <charset val="204"/>
    </font>
    <font>
      <sz val="12"/>
      <color rgb="FFFF0000"/>
      <name val="Arial Cyr"/>
      <charset val="204"/>
    </font>
    <font>
      <sz val="11"/>
      <name val="Arial Cyr"/>
      <charset val="204"/>
    </font>
    <font>
      <sz val="14"/>
      <name val="Helv"/>
      <charset val="204"/>
    </font>
    <font>
      <u/>
      <sz val="16"/>
      <name val="Times New Roman"/>
      <family val="1"/>
      <charset val="204"/>
    </font>
    <font>
      <i/>
      <sz val="14"/>
      <name val="Times New Roman Cyr"/>
      <family val="1"/>
      <charset val="204"/>
    </font>
    <font>
      <i/>
      <sz val="14"/>
      <name val="Times New Roman CYR"/>
      <charset val="204"/>
    </font>
    <font>
      <sz val="12"/>
      <color rgb="FFFF0000"/>
      <name val="Helv"/>
      <charset val="204"/>
    </font>
    <font>
      <b/>
      <sz val="13"/>
      <name val="Times New Roman Cyr"/>
      <charset val="204"/>
    </font>
    <font>
      <sz val="14"/>
      <color rgb="FFFF0000"/>
      <name val="Arial Cyr"/>
      <charset val="204"/>
    </font>
    <font>
      <b/>
      <sz val="14"/>
      <color rgb="FFFF0000"/>
      <name val="Times New Roman Cyr"/>
      <family val="1"/>
      <charset val="204"/>
    </font>
    <font>
      <i/>
      <sz val="12"/>
      <color rgb="FFFF0000"/>
      <name val="Helv"/>
      <charset val="204"/>
    </font>
    <font>
      <b/>
      <sz val="14"/>
      <color rgb="FFFF0000"/>
      <name val="Times New Roman Cyr"/>
      <charset val="204"/>
    </font>
    <font>
      <i/>
      <sz val="12"/>
      <name val="Helv"/>
      <charset val="204"/>
    </font>
    <font>
      <sz val="11"/>
      <color rgb="FFFF0000"/>
      <name val="Arial Cyr"/>
      <charset val="204"/>
    </font>
    <font>
      <sz val="12"/>
      <name val="Helv"/>
      <charset val="204"/>
    </font>
    <font>
      <i/>
      <sz val="10"/>
      <color rgb="FFFF0000"/>
      <name val="Arial Cyr"/>
      <charset val="204"/>
    </font>
    <font>
      <b/>
      <sz val="14"/>
      <name val="Helv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3"/>
      <name val="Times New Roman Cyr"/>
      <family val="1"/>
      <charset val="204"/>
    </font>
    <font>
      <b/>
      <i/>
      <sz val="14"/>
      <name val="Times New Roman"/>
      <family val="1"/>
      <charset val="204"/>
    </font>
    <font>
      <sz val="12"/>
      <color rgb="FFFF0000"/>
      <name val="Times New Roman Cyr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" fillId="0" borderId="0"/>
    <xf numFmtId="0" fontId="2" fillId="0" borderId="0"/>
    <xf numFmtId="0" fontId="2" fillId="0" borderId="0"/>
    <xf numFmtId="0" fontId="68" fillId="0" borderId="0"/>
    <xf numFmtId="0" fontId="69" fillId="0" borderId="0"/>
  </cellStyleXfs>
  <cellXfs count="310">
    <xf numFmtId="0" fontId="0" fillId="0" borderId="0" xfId="0"/>
    <xf numFmtId="49" fontId="0" fillId="0" borderId="0" xfId="0" applyNumberFormat="1" applyAlignment="1" applyProtection="1">
      <alignment vertical="top"/>
      <protection locked="0"/>
    </xf>
    <xf numFmtId="0" fontId="4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/>
    <xf numFmtId="49" fontId="16" fillId="0" borderId="1" xfId="0" applyNumberFormat="1" applyFont="1" applyBorder="1" applyAlignment="1">
      <alignment horizontal="center" wrapText="1"/>
    </xf>
    <xf numFmtId="0" fontId="21" fillId="0" borderId="0" xfId="0" applyFont="1"/>
    <xf numFmtId="0" fontId="22" fillId="0" borderId="0" xfId="0" applyFont="1"/>
    <xf numFmtId="0" fontId="11" fillId="0" borderId="0" xfId="0" applyFont="1"/>
    <xf numFmtId="0" fontId="24" fillId="0" borderId="0" xfId="0" applyFont="1"/>
    <xf numFmtId="3" fontId="14" fillId="0" borderId="1" xfId="0" applyNumberFormat="1" applyFont="1" applyBorder="1" applyAlignment="1">
      <alignment horizontal="center"/>
    </xf>
    <xf numFmtId="3" fontId="4" fillId="0" borderId="0" xfId="0" applyNumberFormat="1" applyFont="1"/>
    <xf numFmtId="3" fontId="2" fillId="0" borderId="0" xfId="0" applyNumberFormat="1" applyFont="1"/>
    <xf numFmtId="3" fontId="0" fillId="0" borderId="0" xfId="0" applyNumberFormat="1"/>
    <xf numFmtId="3" fontId="7" fillId="0" borderId="0" xfId="0" applyNumberFormat="1" applyFont="1"/>
    <xf numFmtId="3" fontId="14" fillId="0" borderId="1" xfId="0" applyNumberFormat="1" applyFont="1" applyBorder="1" applyAlignment="1">
      <alignment horizontal="center" wrapText="1"/>
    </xf>
    <xf numFmtId="0" fontId="14" fillId="0" borderId="0" xfId="0" applyFont="1"/>
    <xf numFmtId="0" fontId="31" fillId="0" borderId="0" xfId="0" applyFont="1"/>
    <xf numFmtId="0" fontId="32" fillId="0" borderId="0" xfId="0" applyFont="1"/>
    <xf numFmtId="3" fontId="26" fillId="0" borderId="0" xfId="0" applyNumberFormat="1" applyFont="1"/>
    <xf numFmtId="3" fontId="9" fillId="0" borderId="0" xfId="0" applyNumberFormat="1" applyFont="1"/>
    <xf numFmtId="49" fontId="0" fillId="0" borderId="0" xfId="0" applyNumberFormat="1" applyAlignment="1" applyProtection="1">
      <alignment vertical="top" wrapText="1"/>
      <protection locked="0"/>
    </xf>
    <xf numFmtId="49" fontId="14" fillId="0" borderId="1" xfId="0" applyNumberFormat="1" applyFont="1" applyBorder="1" applyAlignment="1">
      <alignment horizontal="left" wrapText="1"/>
    </xf>
    <xf numFmtId="49" fontId="16" fillId="0" borderId="6" xfId="0" applyNumberFormat="1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left" wrapText="1"/>
    </xf>
    <xf numFmtId="0" fontId="10" fillId="0" borderId="0" xfId="0" applyFont="1"/>
    <xf numFmtId="0" fontId="34" fillId="0" borderId="1" xfId="0" applyFont="1" applyBorder="1" applyAlignment="1">
      <alignment wrapText="1"/>
    </xf>
    <xf numFmtId="49" fontId="14" fillId="0" borderId="1" xfId="0" applyNumberFormat="1" applyFont="1" applyBorder="1" applyAlignment="1">
      <alignment horizontal="center" wrapText="1"/>
    </xf>
    <xf numFmtId="3" fontId="34" fillId="0" borderId="1" xfId="0" applyNumberFormat="1" applyFont="1" applyBorder="1" applyAlignment="1">
      <alignment horizontal="center"/>
    </xf>
    <xf numFmtId="49" fontId="34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 wrapText="1"/>
    </xf>
    <xf numFmtId="0" fontId="38" fillId="0" borderId="0" xfId="0" applyFont="1"/>
    <xf numFmtId="0" fontId="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9" fillId="0" borderId="0" xfId="0" applyFont="1"/>
    <xf numFmtId="0" fontId="33" fillId="0" borderId="0" xfId="0" applyFont="1"/>
    <xf numFmtId="3" fontId="34" fillId="0" borderId="1" xfId="0" applyNumberFormat="1" applyFont="1" applyBorder="1" applyAlignment="1">
      <alignment horizontal="center" wrapText="1"/>
    </xf>
    <xf numFmtId="49" fontId="15" fillId="5" borderId="1" xfId="0" applyNumberFormat="1" applyFont="1" applyFill="1" applyBorder="1" applyAlignment="1">
      <alignment horizontal="center" wrapText="1"/>
    </xf>
    <xf numFmtId="3" fontId="17" fillId="5" borderId="1" xfId="0" applyNumberFormat="1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49" fontId="20" fillId="0" borderId="0" xfId="0" applyNumberFormat="1" applyFont="1" applyAlignment="1">
      <alignment horizontal="center" vertical="center"/>
    </xf>
    <xf numFmtId="49" fontId="33" fillId="0" borderId="0" xfId="0" applyNumberFormat="1" applyFont="1" applyAlignment="1" applyProtection="1">
      <alignment vertical="top" wrapText="1"/>
      <protection locked="0"/>
    </xf>
    <xf numFmtId="3" fontId="8" fillId="0" borderId="0" xfId="0" applyNumberFormat="1" applyFont="1" applyAlignment="1" applyProtection="1">
      <alignment horizontal="center" vertical="top"/>
      <protection locked="0"/>
    </xf>
    <xf numFmtId="49" fontId="30" fillId="0" borderId="1" xfId="0" applyNumberFormat="1" applyFont="1" applyBorder="1" applyAlignment="1">
      <alignment horizontal="left" wrapText="1"/>
    </xf>
    <xf numFmtId="3" fontId="17" fillId="5" borderId="1" xfId="0" applyNumberFormat="1" applyFont="1" applyFill="1" applyBorder="1" applyAlignment="1">
      <alignment horizontal="center" wrapText="1"/>
    </xf>
    <xf numFmtId="49" fontId="40" fillId="5" borderId="1" xfId="0" applyNumberFormat="1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0" fontId="33" fillId="0" borderId="1" xfId="0" applyFont="1" applyBorder="1"/>
    <xf numFmtId="49" fontId="16" fillId="0" borderId="1" xfId="0" applyNumberFormat="1" applyFont="1" applyBorder="1" applyAlignment="1" applyProtection="1">
      <alignment horizontal="left" wrapText="1"/>
      <protection locked="0"/>
    </xf>
    <xf numFmtId="49" fontId="14" fillId="0" borderId="4" xfId="0" applyNumberFormat="1" applyFont="1" applyBorder="1" applyAlignment="1">
      <alignment horizontal="left" wrapText="1"/>
    </xf>
    <xf numFmtId="49" fontId="11" fillId="3" borderId="1" xfId="0" applyNumberFormat="1" applyFont="1" applyFill="1" applyBorder="1" applyAlignment="1">
      <alignment horizontal="center" wrapText="1"/>
    </xf>
    <xf numFmtId="49" fontId="11" fillId="3" borderId="1" xfId="0" applyNumberFormat="1" applyFont="1" applyFill="1" applyBorder="1" applyAlignment="1">
      <alignment horizontal="left" wrapText="1"/>
    </xf>
    <xf numFmtId="0" fontId="1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42" fillId="0" borderId="0" xfId="0" applyFont="1"/>
    <xf numFmtId="0" fontId="42" fillId="0" borderId="0" xfId="0" applyFont="1" applyAlignment="1">
      <alignment horizontal="center"/>
    </xf>
    <xf numFmtId="0" fontId="43" fillId="0" borderId="0" xfId="0" applyFont="1"/>
    <xf numFmtId="0" fontId="47" fillId="0" borderId="0" xfId="0" applyFont="1"/>
    <xf numFmtId="0" fontId="48" fillId="0" borderId="0" xfId="0" applyFont="1"/>
    <xf numFmtId="49" fontId="4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50" fillId="0" borderId="0" xfId="0" applyFont="1"/>
    <xf numFmtId="0" fontId="36" fillId="0" borderId="0" xfId="0" applyFont="1" applyAlignment="1">
      <alignment horizontal="center" vertical="center"/>
    </xf>
    <xf numFmtId="0" fontId="14" fillId="0" borderId="1" xfId="0" applyFont="1" applyBorder="1" applyAlignment="1">
      <alignment wrapText="1"/>
    </xf>
    <xf numFmtId="0" fontId="32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1" fillId="0" borderId="0" xfId="0" applyFont="1"/>
    <xf numFmtId="0" fontId="1" fillId="0" borderId="0" xfId="0" applyFont="1"/>
    <xf numFmtId="49" fontId="41" fillId="0" borderId="1" xfId="0" applyNumberFormat="1" applyFont="1" applyBorder="1" applyAlignment="1">
      <alignment horizontal="center" wrapText="1"/>
    </xf>
    <xf numFmtId="4" fontId="34" fillId="0" borderId="1" xfId="0" applyNumberFormat="1" applyFont="1" applyBorder="1" applyAlignment="1">
      <alignment horizontal="center"/>
    </xf>
    <xf numFmtId="0" fontId="34" fillId="0" borderId="0" xfId="0" applyFont="1"/>
    <xf numFmtId="49" fontId="46" fillId="0" borderId="1" xfId="0" applyNumberFormat="1" applyFont="1" applyBorder="1" applyAlignment="1" applyProtection="1">
      <alignment horizontal="left" wrapText="1"/>
      <protection locked="0"/>
    </xf>
    <xf numFmtId="0" fontId="46" fillId="0" borderId="0" xfId="0" applyFont="1"/>
    <xf numFmtId="0" fontId="9" fillId="0" borderId="3" xfId="0" applyFont="1" applyBorder="1"/>
    <xf numFmtId="0" fontId="9" fillId="0" borderId="1" xfId="0" applyFont="1" applyBorder="1"/>
    <xf numFmtId="0" fontId="52" fillId="0" borderId="0" xfId="0" applyFont="1"/>
    <xf numFmtId="0" fontId="52" fillId="6" borderId="0" xfId="0" applyFont="1" applyFill="1"/>
    <xf numFmtId="3" fontId="36" fillId="0" borderId="0" xfId="0" applyNumberFormat="1" applyFont="1" applyAlignment="1">
      <alignment horizontal="center"/>
    </xf>
    <xf numFmtId="3" fontId="45" fillId="0" borderId="1" xfId="0" applyNumberFormat="1" applyFont="1" applyBorder="1" applyAlignment="1">
      <alignment horizontal="center"/>
    </xf>
    <xf numFmtId="49" fontId="15" fillId="5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3" fontId="45" fillId="0" borderId="1" xfId="0" applyNumberFormat="1" applyFont="1" applyBorder="1" applyAlignment="1">
      <alignment horizontal="center" wrapText="1"/>
    </xf>
    <xf numFmtId="49" fontId="11" fillId="0" borderId="6" xfId="0" applyNumberFormat="1" applyFont="1" applyBorder="1" applyAlignment="1">
      <alignment horizontal="center" wrapText="1"/>
    </xf>
    <xf numFmtId="0" fontId="53" fillId="0" borderId="0" xfId="0" applyFont="1"/>
    <xf numFmtId="49" fontId="15" fillId="5" borderId="1" xfId="0" applyNumberFormat="1" applyFont="1" applyFill="1" applyBorder="1" applyAlignment="1" applyProtection="1">
      <alignment horizontal="left" wrapText="1"/>
      <protection locked="0"/>
    </xf>
    <xf numFmtId="49" fontId="14" fillId="0" borderId="3" xfId="0" applyNumberFormat="1" applyFont="1" applyBorder="1" applyAlignment="1">
      <alignment horizontal="center"/>
    </xf>
    <xf numFmtId="49" fontId="16" fillId="0" borderId="3" xfId="0" applyNumberFormat="1" applyFont="1" applyBorder="1" applyAlignment="1">
      <alignment horizontal="center" wrapText="1"/>
    </xf>
    <xf numFmtId="49" fontId="16" fillId="0" borderId="4" xfId="0" applyNumberFormat="1" applyFont="1" applyBorder="1" applyAlignment="1">
      <alignment horizontal="center" wrapText="1"/>
    </xf>
    <xf numFmtId="49" fontId="16" fillId="0" borderId="8" xfId="0" applyNumberFormat="1" applyFont="1" applyBorder="1" applyAlignment="1">
      <alignment horizontal="center" wrapText="1"/>
    </xf>
    <xf numFmtId="0" fontId="14" fillId="0" borderId="3" xfId="0" applyFont="1" applyBorder="1" applyAlignment="1">
      <alignment horizontal="left" wrapText="1"/>
    </xf>
    <xf numFmtId="49" fontId="15" fillId="5" borderId="1" xfId="1" applyNumberFormat="1" applyFont="1" applyFill="1" applyBorder="1" applyAlignment="1" applyProtection="1">
      <alignment horizontal="left" wrapText="1"/>
      <protection locked="0"/>
    </xf>
    <xf numFmtId="3" fontId="40" fillId="5" borderId="1" xfId="0" applyNumberFormat="1" applyFont="1" applyFill="1" applyBorder="1" applyAlignment="1">
      <alignment horizontal="center" wrapText="1"/>
    </xf>
    <xf numFmtId="3" fontId="15" fillId="5" borderId="1" xfId="0" applyNumberFormat="1" applyFont="1" applyFill="1" applyBorder="1" applyAlignment="1">
      <alignment horizontal="center" wrapText="1"/>
    </xf>
    <xf numFmtId="3" fontId="30" fillId="0" borderId="1" xfId="0" applyNumberFormat="1" applyFont="1" applyBorder="1" applyAlignment="1">
      <alignment horizontal="center" wrapText="1"/>
    </xf>
    <xf numFmtId="3" fontId="15" fillId="0" borderId="1" xfId="0" applyNumberFormat="1" applyFont="1" applyBorder="1" applyAlignment="1">
      <alignment horizontal="center" wrapText="1"/>
    </xf>
    <xf numFmtId="3" fontId="11" fillId="0" borderId="1" xfId="0" applyNumberFormat="1" applyFont="1" applyBorder="1" applyAlignment="1">
      <alignment horizontal="center" wrapText="1"/>
    </xf>
    <xf numFmtId="3" fontId="16" fillId="0" borderId="1" xfId="0" applyNumberFormat="1" applyFont="1" applyBorder="1" applyAlignment="1">
      <alignment horizontal="center" wrapText="1"/>
    </xf>
    <xf numFmtId="49" fontId="30" fillId="0" borderId="1" xfId="0" applyNumberFormat="1" applyFont="1" applyBorder="1" applyAlignment="1">
      <alignment horizontal="center" wrapText="1"/>
    </xf>
    <xf numFmtId="3" fontId="14" fillId="0" borderId="1" xfId="0" applyNumberFormat="1" applyFont="1" applyBorder="1" applyAlignment="1" applyProtection="1">
      <alignment horizontal="center" wrapText="1"/>
      <protection locked="0"/>
    </xf>
    <xf numFmtId="3" fontId="46" fillId="0" borderId="1" xfId="0" applyNumberFormat="1" applyFont="1" applyBorder="1" applyAlignment="1">
      <alignment horizontal="center" wrapText="1"/>
    </xf>
    <xf numFmtId="3" fontId="55" fillId="0" borderId="1" xfId="0" applyNumberFormat="1" applyFont="1" applyBorder="1" applyAlignment="1">
      <alignment horizontal="center" wrapText="1"/>
    </xf>
    <xf numFmtId="3" fontId="14" fillId="0" borderId="1" xfId="0" applyNumberFormat="1" applyFont="1" applyBorder="1" applyAlignment="1" applyProtection="1">
      <alignment horizontal="center"/>
      <protection locked="0"/>
    </xf>
    <xf numFmtId="3" fontId="29" fillId="0" borderId="1" xfId="0" applyNumberFormat="1" applyFont="1" applyBorder="1" applyAlignment="1">
      <alignment horizontal="center" wrapText="1"/>
    </xf>
    <xf numFmtId="49" fontId="55" fillId="0" borderId="1" xfId="0" applyNumberFormat="1" applyFont="1" applyBorder="1" applyAlignment="1">
      <alignment horizontal="center" wrapText="1"/>
    </xf>
    <xf numFmtId="49" fontId="55" fillId="0" borderId="6" xfId="0" applyNumberFormat="1" applyFont="1" applyBorder="1" applyAlignment="1">
      <alignment horizontal="center" wrapText="1"/>
    </xf>
    <xf numFmtId="3" fontId="14" fillId="0" borderId="3" xfId="0" applyNumberFormat="1" applyFont="1" applyBorder="1" applyAlignment="1">
      <alignment horizontal="center" wrapText="1"/>
    </xf>
    <xf numFmtId="3" fontId="16" fillId="0" borderId="3" xfId="0" applyNumberFormat="1" applyFont="1" applyBorder="1" applyAlignment="1">
      <alignment horizontal="center" wrapText="1"/>
    </xf>
    <xf numFmtId="3" fontId="56" fillId="0" borderId="1" xfId="0" applyNumberFormat="1" applyFont="1" applyBorder="1" applyAlignment="1">
      <alignment horizontal="center" wrapText="1"/>
    </xf>
    <xf numFmtId="3" fontId="16" fillId="0" borderId="4" xfId="0" applyNumberFormat="1" applyFont="1" applyBorder="1" applyAlignment="1">
      <alignment horizontal="center" wrapText="1"/>
    </xf>
    <xf numFmtId="3" fontId="30" fillId="0" borderId="4" xfId="0" applyNumberFormat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1" xfId="0" applyFont="1" applyBorder="1" applyAlignment="1">
      <alignment horizontal="justify" wrapText="1"/>
    </xf>
    <xf numFmtId="0" fontId="14" fillId="0" borderId="1" xfId="0" applyFont="1" applyBorder="1" applyAlignment="1">
      <alignment vertical="top" wrapText="1"/>
    </xf>
    <xf numFmtId="49" fontId="40" fillId="2" borderId="1" xfId="0" applyNumberFormat="1" applyFont="1" applyFill="1" applyBorder="1" applyAlignment="1" applyProtection="1">
      <alignment horizontal="center" wrapText="1"/>
      <protection locked="0"/>
    </xf>
    <xf numFmtId="49" fontId="40" fillId="2" borderId="1" xfId="1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49" fontId="30" fillId="0" borderId="6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7" fillId="0" borderId="0" xfId="0" applyFont="1"/>
    <xf numFmtId="49" fontId="40" fillId="5" borderId="1" xfId="0" applyNumberFormat="1" applyFont="1" applyFill="1" applyBorder="1" applyAlignment="1" applyProtection="1">
      <alignment horizontal="left" vertical="top" wrapText="1"/>
      <protection locked="0"/>
    </xf>
    <xf numFmtId="0" fontId="9" fillId="0" borderId="10" xfId="0" applyFont="1" applyBorder="1"/>
    <xf numFmtId="0" fontId="9" fillId="0" borderId="11" xfId="0" applyFont="1" applyBorder="1"/>
    <xf numFmtId="3" fontId="17" fillId="0" borderId="0" xfId="0" applyNumberFormat="1" applyFont="1" applyAlignment="1">
      <alignment horizontal="center" wrapText="1"/>
    </xf>
    <xf numFmtId="4" fontId="19" fillId="5" borderId="1" xfId="0" applyNumberFormat="1" applyFont="1" applyFill="1" applyBorder="1" applyAlignment="1">
      <alignment horizontal="center" wrapText="1"/>
    </xf>
    <xf numFmtId="3" fontId="58" fillId="2" borderId="1" xfId="0" applyNumberFormat="1" applyFont="1" applyFill="1" applyBorder="1" applyAlignment="1">
      <alignment horizontal="center" wrapText="1"/>
    </xf>
    <xf numFmtId="49" fontId="41" fillId="0" borderId="6" xfId="0" applyNumberFormat="1" applyFont="1" applyBorder="1" applyAlignment="1">
      <alignment horizontal="center" wrapText="1"/>
    </xf>
    <xf numFmtId="0" fontId="34" fillId="0" borderId="1" xfId="0" applyFont="1" applyBorder="1" applyAlignment="1">
      <alignment horizontal="left" wrapText="1"/>
    </xf>
    <xf numFmtId="0" fontId="59" fillId="0" borderId="0" xfId="0" applyFont="1"/>
    <xf numFmtId="4" fontId="34" fillId="0" borderId="1" xfId="0" applyNumberFormat="1" applyFont="1" applyBorder="1" applyAlignment="1">
      <alignment horizontal="center" wrapText="1"/>
    </xf>
    <xf numFmtId="3" fontId="19" fillId="5" borderId="1" xfId="0" applyNumberFormat="1" applyFont="1" applyFill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3" fontId="14" fillId="0" borderId="4" xfId="0" applyNumberFormat="1" applyFont="1" applyBorder="1" applyAlignment="1">
      <alignment horizontal="center" wrapText="1"/>
    </xf>
    <xf numFmtId="3" fontId="14" fillId="0" borderId="6" xfId="0" applyNumberFormat="1" applyFont="1" applyBorder="1" applyAlignment="1">
      <alignment horizontal="center" wrapText="1"/>
    </xf>
    <xf numFmtId="3" fontId="16" fillId="0" borderId="6" xfId="0" applyNumberFormat="1" applyFont="1" applyBorder="1" applyAlignment="1">
      <alignment horizontal="center" wrapText="1"/>
    </xf>
    <xf numFmtId="49" fontId="34" fillId="0" borderId="1" xfId="0" applyNumberFormat="1" applyFont="1" applyBorder="1" applyAlignment="1">
      <alignment horizontal="center"/>
    </xf>
    <xf numFmtId="3" fontId="45" fillId="5" borderId="1" xfId="0" applyNumberFormat="1" applyFont="1" applyFill="1" applyBorder="1" applyAlignment="1">
      <alignment horizontal="center"/>
    </xf>
    <xf numFmtId="3" fontId="32" fillId="0" borderId="1" xfId="0" applyNumberFormat="1" applyFont="1" applyBorder="1"/>
    <xf numFmtId="49" fontId="41" fillId="0" borderId="1" xfId="0" applyNumberFormat="1" applyFont="1" applyBorder="1" applyAlignment="1" applyProtection="1">
      <alignment horizontal="left" wrapText="1"/>
      <protection locked="0"/>
    </xf>
    <xf numFmtId="0" fontId="61" fillId="0" borderId="0" xfId="0" applyFont="1"/>
    <xf numFmtId="49" fontId="46" fillId="0" borderId="1" xfId="0" applyNumberFormat="1" applyFont="1" applyBorder="1" applyAlignment="1">
      <alignment horizontal="left" wrapText="1"/>
    </xf>
    <xf numFmtId="49" fontId="17" fillId="5" borderId="1" xfId="0" applyNumberFormat="1" applyFont="1" applyFill="1" applyBorder="1" applyAlignment="1">
      <alignment horizontal="center" wrapText="1"/>
    </xf>
    <xf numFmtId="49" fontId="17" fillId="5" borderId="1" xfId="1" applyNumberFormat="1" applyFont="1" applyFill="1" applyBorder="1" applyAlignment="1" applyProtection="1">
      <alignment horizontal="left" wrapText="1"/>
      <protection locked="0"/>
    </xf>
    <xf numFmtId="0" fontId="17" fillId="5" borderId="1" xfId="0" applyFont="1" applyFill="1" applyBorder="1"/>
    <xf numFmtId="0" fontId="17" fillId="5" borderId="1" xfId="0" applyFont="1" applyFill="1" applyBorder="1" applyAlignment="1">
      <alignment horizontal="center"/>
    </xf>
    <xf numFmtId="0" fontId="14" fillId="0" borderId="7" xfId="0" applyFont="1" applyBorder="1" applyAlignment="1">
      <alignment horizontal="left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49" fontId="46" fillId="0" borderId="1" xfId="0" applyNumberFormat="1" applyFont="1" applyBorder="1" applyAlignment="1">
      <alignment vertical="center" wrapText="1"/>
    </xf>
    <xf numFmtId="49" fontId="41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49" fontId="41" fillId="0" borderId="6" xfId="0" applyNumberFormat="1" applyFont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center" vertical="center" wrapText="1"/>
    </xf>
    <xf numFmtId="49" fontId="62" fillId="5" borderId="1" xfId="0" applyNumberFormat="1" applyFont="1" applyFill="1" applyBorder="1" applyAlignment="1" applyProtection="1">
      <alignment horizontal="left" wrapText="1"/>
      <protection locked="0"/>
    </xf>
    <xf numFmtId="0" fontId="34" fillId="5" borderId="1" xfId="0" applyFont="1" applyFill="1" applyBorder="1" applyAlignment="1">
      <alignment wrapText="1"/>
    </xf>
    <xf numFmtId="0" fontId="34" fillId="5" borderId="1" xfId="0" applyFont="1" applyFill="1" applyBorder="1" applyAlignment="1">
      <alignment horizontal="center" wrapText="1"/>
    </xf>
    <xf numFmtId="3" fontId="45" fillId="5" borderId="1" xfId="0" applyNumberFormat="1" applyFont="1" applyFill="1" applyBorder="1" applyAlignment="1">
      <alignment horizontal="center" wrapText="1"/>
    </xf>
    <xf numFmtId="49" fontId="60" fillId="5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49" fontId="34" fillId="0" borderId="1" xfId="0" applyNumberFormat="1" applyFont="1" applyBorder="1" applyAlignment="1">
      <alignment horizontal="left" wrapText="1"/>
    </xf>
    <xf numFmtId="0" fontId="14" fillId="0" borderId="12" xfId="0" applyFont="1" applyBorder="1" applyAlignment="1">
      <alignment horizontal="left"/>
    </xf>
    <xf numFmtId="49" fontId="14" fillId="3" borderId="1" xfId="0" applyNumberFormat="1" applyFont="1" applyFill="1" applyBorder="1" applyAlignment="1">
      <alignment horizontal="left" wrapText="1"/>
    </xf>
    <xf numFmtId="49" fontId="17" fillId="5" borderId="1" xfId="0" applyNumberFormat="1" applyFont="1" applyFill="1" applyBorder="1" applyAlignment="1">
      <alignment horizontal="center"/>
    </xf>
    <xf numFmtId="0" fontId="17" fillId="5" borderId="1" xfId="0" applyFont="1" applyFill="1" applyBorder="1" applyAlignment="1">
      <alignment horizontal="justify" wrapText="1"/>
    </xf>
    <xf numFmtId="0" fontId="17" fillId="5" borderId="1" xfId="0" applyFont="1" applyFill="1" applyBorder="1" applyAlignment="1">
      <alignment horizontal="center" wrapText="1"/>
    </xf>
    <xf numFmtId="3" fontId="17" fillId="0" borderId="1" xfId="0" applyNumberFormat="1" applyFont="1" applyBorder="1" applyAlignment="1">
      <alignment horizontal="center"/>
    </xf>
    <xf numFmtId="49" fontId="34" fillId="0" borderId="1" xfId="0" applyNumberFormat="1" applyFont="1" applyBorder="1" applyAlignment="1">
      <alignment vertical="center" wrapText="1"/>
    </xf>
    <xf numFmtId="49" fontId="34" fillId="0" borderId="1" xfId="0" applyNumberFormat="1" applyFont="1" applyBorder="1" applyAlignment="1" applyProtection="1">
      <alignment vertical="center" wrapText="1"/>
      <protection locked="0"/>
    </xf>
    <xf numFmtId="3" fontId="34" fillId="0" borderId="4" xfId="0" applyNumberFormat="1" applyFont="1" applyBorder="1" applyAlignment="1">
      <alignment horizontal="center"/>
    </xf>
    <xf numFmtId="49" fontId="46" fillId="0" borderId="1" xfId="0" applyNumberFormat="1" applyFont="1" applyBorder="1" applyAlignment="1">
      <alignment horizontal="center" vertical="center" wrapText="1"/>
    </xf>
    <xf numFmtId="49" fontId="46" fillId="3" borderId="1" xfId="0" applyNumberFormat="1" applyFont="1" applyFill="1" applyBorder="1" applyAlignment="1">
      <alignment horizontal="center" vertical="center" wrapText="1"/>
    </xf>
    <xf numFmtId="49" fontId="46" fillId="3" borderId="1" xfId="0" applyNumberFormat="1" applyFont="1" applyFill="1" applyBorder="1" applyAlignment="1">
      <alignment vertical="center" wrapText="1"/>
    </xf>
    <xf numFmtId="49" fontId="34" fillId="0" borderId="0" xfId="0" applyNumberFormat="1" applyFont="1" applyAlignment="1">
      <alignment vertical="center" wrapText="1"/>
    </xf>
    <xf numFmtId="3" fontId="41" fillId="0" borderId="1" xfId="0" applyNumberFormat="1" applyFont="1" applyBorder="1" applyAlignment="1">
      <alignment horizontal="center" wrapText="1"/>
    </xf>
    <xf numFmtId="49" fontId="14" fillId="0" borderId="7" xfId="0" applyNumberFormat="1" applyFont="1" applyBorder="1" applyAlignment="1">
      <alignment horizontal="left" wrapText="1"/>
    </xf>
    <xf numFmtId="49" fontId="14" fillId="0" borderId="1" xfId="0" applyNumberFormat="1" applyFont="1" applyBorder="1" applyAlignment="1">
      <alignment wrapText="1"/>
    </xf>
    <xf numFmtId="49" fontId="14" fillId="3" borderId="1" xfId="0" applyNumberFormat="1" applyFont="1" applyFill="1" applyBorder="1" applyAlignment="1">
      <alignment horizontal="center" wrapText="1"/>
    </xf>
    <xf numFmtId="49" fontId="11" fillId="3" borderId="1" xfId="0" applyNumberFormat="1" applyFont="1" applyFill="1" applyBorder="1" applyAlignment="1">
      <alignment wrapText="1"/>
    </xf>
    <xf numFmtId="49" fontId="41" fillId="0" borderId="1" xfId="0" applyNumberFormat="1" applyFont="1" applyBorder="1" applyAlignment="1" applyProtection="1">
      <alignment wrapText="1"/>
      <protection locked="0"/>
    </xf>
    <xf numFmtId="49" fontId="16" fillId="0" borderId="1" xfId="0" applyNumberFormat="1" applyFont="1" applyBorder="1" applyAlignment="1" applyProtection="1">
      <alignment wrapText="1"/>
      <protection locked="0"/>
    </xf>
    <xf numFmtId="49" fontId="46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 applyProtection="1">
      <alignment vertical="center" wrapText="1"/>
      <protection locked="0"/>
    </xf>
    <xf numFmtId="49" fontId="11" fillId="0" borderId="1" xfId="0" applyNumberFormat="1" applyFont="1" applyBorder="1" applyAlignment="1">
      <alignment vertical="center" wrapText="1"/>
    </xf>
    <xf numFmtId="3" fontId="17" fillId="0" borderId="1" xfId="0" applyNumberFormat="1" applyFont="1" applyBorder="1" applyAlignment="1">
      <alignment horizontal="center" wrapText="1"/>
    </xf>
    <xf numFmtId="0" fontId="14" fillId="0" borderId="3" xfId="0" applyFont="1" applyBorder="1" applyAlignment="1">
      <alignment vertical="center" wrapText="1"/>
    </xf>
    <xf numFmtId="0" fontId="63" fillId="0" borderId="0" xfId="0" applyFont="1"/>
    <xf numFmtId="49" fontId="16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wrapText="1"/>
    </xf>
    <xf numFmtId="0" fontId="14" fillId="5" borderId="1" xfId="0" applyFont="1" applyFill="1" applyBorder="1" applyAlignment="1">
      <alignment horizontal="center" wrapText="1"/>
    </xf>
    <xf numFmtId="3" fontId="34" fillId="7" borderId="1" xfId="0" applyNumberFormat="1" applyFont="1" applyFill="1" applyBorder="1" applyAlignment="1">
      <alignment horizontal="center" wrapText="1"/>
    </xf>
    <xf numFmtId="0" fontId="64" fillId="0" borderId="0" xfId="0" applyFont="1"/>
    <xf numFmtId="0" fontId="64" fillId="6" borderId="0" xfId="0" applyFont="1" applyFill="1"/>
    <xf numFmtId="49" fontId="34" fillId="0" borderId="4" xfId="0" applyNumberFormat="1" applyFont="1" applyBorder="1" applyAlignment="1">
      <alignment wrapText="1"/>
    </xf>
    <xf numFmtId="49" fontId="14" fillId="0" borderId="4" xfId="0" applyNumberFormat="1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65" fillId="0" borderId="0" xfId="0" applyFont="1"/>
    <xf numFmtId="3" fontId="12" fillId="0" borderId="1" xfId="0" applyNumberFormat="1" applyFont="1" applyBorder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8" fillId="0" borderId="3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wrapText="1"/>
    </xf>
    <xf numFmtId="3" fontId="17" fillId="0" borderId="0" xfId="0" applyNumberFormat="1" applyFont="1"/>
    <xf numFmtId="3" fontId="28" fillId="0" borderId="0" xfId="0" applyNumberFormat="1" applyFont="1"/>
    <xf numFmtId="4" fontId="28" fillId="0" borderId="0" xfId="0" applyNumberFormat="1" applyFont="1"/>
    <xf numFmtId="4" fontId="17" fillId="4" borderId="0" xfId="0" applyNumberFormat="1" applyFont="1" applyFill="1" applyAlignment="1">
      <alignment horizontal="center"/>
    </xf>
    <xf numFmtId="0" fontId="67" fillId="0" borderId="0" xfId="0" applyFont="1"/>
    <xf numFmtId="3" fontId="25" fillId="0" borderId="0" xfId="0" applyNumberFormat="1" applyFont="1"/>
    <xf numFmtId="0" fontId="25" fillId="0" borderId="0" xfId="0" applyFont="1"/>
    <xf numFmtId="0" fontId="29" fillId="0" borderId="0" xfId="0" applyFont="1"/>
    <xf numFmtId="0" fontId="22" fillId="0" borderId="0" xfId="0" applyFont="1" applyAlignment="1">
      <alignment horizontal="center" vertical="center"/>
    </xf>
    <xf numFmtId="3" fontId="0" fillId="0" borderId="9" xfId="0" applyNumberFormat="1" applyBorder="1"/>
    <xf numFmtId="3" fontId="22" fillId="0" borderId="0" xfId="0" applyNumberFormat="1" applyFont="1"/>
    <xf numFmtId="3" fontId="33" fillId="0" borderId="0" xfId="0" applyNumberFormat="1" applyFont="1"/>
    <xf numFmtId="0" fontId="0" fillId="0" borderId="9" xfId="0" applyBorder="1" applyAlignment="1">
      <alignment horizontal="center"/>
    </xf>
    <xf numFmtId="0" fontId="0" fillId="0" borderId="9" xfId="0" applyBorder="1"/>
    <xf numFmtId="49" fontId="60" fillId="5" borderId="1" xfId="0" applyNumberFormat="1" applyFont="1" applyFill="1" applyBorder="1" applyAlignment="1">
      <alignment horizontal="center" wrapText="1"/>
    </xf>
    <xf numFmtId="49" fontId="17" fillId="4" borderId="1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wrapText="1"/>
    </xf>
    <xf numFmtId="0" fontId="46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34" fillId="0" borderId="0" xfId="0" applyFont="1" applyAlignment="1">
      <alignment wrapText="1"/>
    </xf>
    <xf numFmtId="49" fontId="14" fillId="3" borderId="1" xfId="0" applyNumberFormat="1" applyFont="1" applyFill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70" fillId="5" borderId="1" xfId="0" applyNumberFormat="1" applyFont="1" applyFill="1" applyBorder="1" applyAlignment="1" applyProtection="1">
      <alignment horizontal="left" wrapText="1"/>
      <protection locked="0"/>
    </xf>
    <xf numFmtId="49" fontId="14" fillId="0" borderId="1" xfId="0" applyNumberFormat="1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0" fillId="0" borderId="0" xfId="0" applyNumberFormat="1" applyAlignment="1" applyProtection="1">
      <alignment horizontal="center" vertical="top"/>
      <protection locked="0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 applyProtection="1">
      <alignment horizontal="left" wrapText="1"/>
      <protection locked="0"/>
    </xf>
    <xf numFmtId="49" fontId="29" fillId="0" borderId="1" xfId="0" applyNumberFormat="1" applyFont="1" applyBorder="1" applyAlignment="1" applyProtection="1">
      <alignment horizontal="left" wrapText="1"/>
      <protection locked="0"/>
    </xf>
    <xf numFmtId="3" fontId="71" fillId="0" borderId="1" xfId="0" applyNumberFormat="1" applyFont="1" applyBorder="1" applyAlignment="1">
      <alignment horizontal="center" wrapText="1"/>
    </xf>
    <xf numFmtId="49" fontId="29" fillId="0" borderId="1" xfId="0" applyNumberFormat="1" applyFont="1" applyBorder="1" applyAlignment="1">
      <alignment horizontal="left" wrapText="1"/>
    </xf>
    <xf numFmtId="4" fontId="14" fillId="0" borderId="1" xfId="0" applyNumberFormat="1" applyFont="1" applyBorder="1" applyAlignment="1">
      <alignment horizontal="center" wrapText="1"/>
    </xf>
    <xf numFmtId="3" fontId="14" fillId="0" borderId="11" xfId="0" applyNumberFormat="1" applyFont="1" applyBorder="1" applyAlignment="1">
      <alignment horizontal="center" wrapText="1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3" fontId="29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left" wrapText="1"/>
    </xf>
    <xf numFmtId="0" fontId="72" fillId="0" borderId="0" xfId="0" applyFont="1"/>
    <xf numFmtId="0" fontId="66" fillId="0" borderId="0" xfId="0" applyFont="1"/>
    <xf numFmtId="0" fontId="27" fillId="0" borderId="0" xfId="0" applyFont="1"/>
    <xf numFmtId="0" fontId="18" fillId="0" borderId="3" xfId="0" applyFont="1" applyBorder="1" applyAlignment="1">
      <alignment horizontal="center" vertical="center" textRotation="255"/>
    </xf>
    <xf numFmtId="0" fontId="18" fillId="0" borderId="5" xfId="0" applyFont="1" applyBorder="1" applyAlignment="1">
      <alignment horizontal="center" vertical="center" textRotation="255"/>
    </xf>
    <xf numFmtId="0" fontId="18" fillId="0" borderId="4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54" fillId="0" borderId="0" xfId="25" applyNumberFormat="1" applyFont="1" applyAlignment="1">
      <alignment horizontal="left" wrapText="1"/>
    </xf>
    <xf numFmtId="1" fontId="14" fillId="0" borderId="0" xfId="25" applyNumberFormat="1" applyFont="1" applyAlignment="1">
      <alignment horizontal="left" vertical="top" wrapText="1"/>
    </xf>
    <xf numFmtId="0" fontId="25" fillId="0" borderId="0" xfId="0" applyFont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9" fontId="20" fillId="0" borderId="9" xfId="25" applyNumberFormat="1" applyFont="1" applyBorder="1" applyAlignment="1">
      <alignment horizontal="center" wrapText="1"/>
    </xf>
    <xf numFmtId="0" fontId="0" fillId="0" borderId="9" xfId="0" applyBorder="1" applyAlignment="1">
      <alignment wrapText="1"/>
    </xf>
    <xf numFmtId="1" fontId="2" fillId="0" borderId="0" xfId="25" applyNumberFormat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3" xfId="2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6" fillId="0" borderId="3" xfId="2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</cellXfs>
  <cellStyles count="29">
    <cellStyle name="Normal_meresha_07" xfId="4" xr:uid="{00000000-0005-0000-0000-000000000000}"/>
    <cellStyle name="Гіперпосилання" xfId="1" builtinId="8"/>
    <cellStyle name="Звичайний" xfId="0" builtinId="0"/>
    <cellStyle name="Звичайний 10" xfId="5" xr:uid="{00000000-0005-0000-0000-000003000000}"/>
    <cellStyle name="Звичайний 11" xfId="6" xr:uid="{00000000-0005-0000-0000-000004000000}"/>
    <cellStyle name="Звичайний 12" xfId="7" xr:uid="{00000000-0005-0000-0000-000005000000}"/>
    <cellStyle name="Звичайний 13" xfId="8" xr:uid="{00000000-0005-0000-0000-000006000000}"/>
    <cellStyle name="Звичайний 14" xfId="9" xr:uid="{00000000-0005-0000-0000-000007000000}"/>
    <cellStyle name="Звичайний 15" xfId="10" xr:uid="{00000000-0005-0000-0000-000008000000}"/>
    <cellStyle name="Звичайний 16" xfId="11" xr:uid="{00000000-0005-0000-0000-000009000000}"/>
    <cellStyle name="Звичайний 17" xfId="12" xr:uid="{00000000-0005-0000-0000-00000A000000}"/>
    <cellStyle name="Звичайний 18" xfId="13" xr:uid="{00000000-0005-0000-0000-00000B000000}"/>
    <cellStyle name="Звичайний 19" xfId="14" xr:uid="{00000000-0005-0000-0000-00000C000000}"/>
    <cellStyle name="Звичайний 2" xfId="15" xr:uid="{00000000-0005-0000-0000-00000D000000}"/>
    <cellStyle name="Звичайний 20" xfId="16" xr:uid="{00000000-0005-0000-0000-00000E000000}"/>
    <cellStyle name="Звичайний 3" xfId="17" xr:uid="{00000000-0005-0000-0000-00000F000000}"/>
    <cellStyle name="Звичайний 4" xfId="18" xr:uid="{00000000-0005-0000-0000-000010000000}"/>
    <cellStyle name="Звичайний 5" xfId="19" xr:uid="{00000000-0005-0000-0000-000011000000}"/>
    <cellStyle name="Звичайний 6" xfId="20" xr:uid="{00000000-0005-0000-0000-000012000000}"/>
    <cellStyle name="Звичайний 7" xfId="21" xr:uid="{00000000-0005-0000-0000-000013000000}"/>
    <cellStyle name="Звичайний 8" xfId="22" xr:uid="{00000000-0005-0000-0000-000014000000}"/>
    <cellStyle name="Звичайний 9" xfId="23" xr:uid="{00000000-0005-0000-0000-000015000000}"/>
    <cellStyle name="Обычный 2" xfId="3" xr:uid="{00000000-0005-0000-0000-000017000000}"/>
    <cellStyle name="Обычный 2 2" xfId="26" xr:uid="{00000000-0005-0000-0000-000018000000}"/>
    <cellStyle name="Обычный 3" xfId="27" xr:uid="{DDEA8A6B-8279-4B9E-AFAE-92255C15F49C}"/>
    <cellStyle name="Обычный 3 2" xfId="28" xr:uid="{E8BE019E-1C4E-4D31-B952-2D2944BAA094}"/>
    <cellStyle name="Обычный_Dod5 2" xfId="25" xr:uid="{00000000-0005-0000-0000-000019000000}"/>
    <cellStyle name="Обычный_Dod6" xfId="2" xr:uid="{00000000-0005-0000-0000-00001A000000}"/>
    <cellStyle name="Стиль 1" xfId="24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815340</xdr:colOff>
      <xdr:row>0</xdr:row>
      <xdr:rowOff>0</xdr:rowOff>
    </xdr:from>
    <xdr:to>
      <xdr:col>13</xdr:col>
      <xdr:colOff>274318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434590" y="0"/>
          <a:ext cx="576452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Розподіл видатків ____________бюджету на 2002 рік</a:t>
          </a:r>
        </a:p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 головними розпорядниками коштів</a:t>
          </a:r>
        </a:p>
        <a:p>
          <a:pPr algn="ctr" rtl="0">
            <a:defRPr sz="1000"/>
          </a:pPr>
          <a:endParaRPr lang="ru-RU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215878</xdr:colOff>
      <xdr:row>3</xdr:row>
      <xdr:rowOff>56504</xdr:rowOff>
    </xdr:from>
    <xdr:to>
      <xdr:col>11</xdr:col>
      <xdr:colOff>748439</xdr:colOff>
      <xdr:row>4</xdr:row>
      <xdr:rowOff>84110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044678" y="542279"/>
          <a:ext cx="5266486" cy="18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Розподіл</a:t>
          </a:r>
        </a:p>
        <a:p>
          <a:pPr algn="ctr" rtl="0">
            <a:defRPr sz="1000"/>
          </a:pPr>
          <a:r>
            <a:rPr lang="ru-RU" sz="1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видатків бюджету Вараської міської територіальної громади на 2025 рік</a:t>
          </a:r>
        </a:p>
      </xdr:txBody>
    </xdr:sp>
    <xdr:clientData/>
  </xdr:twoCellAnchor>
  <xdr:twoCellAnchor>
    <xdr:from>
      <xdr:col>3</xdr:col>
      <xdr:colOff>531090</xdr:colOff>
      <xdr:row>141</xdr:row>
      <xdr:rowOff>288637</xdr:rowOff>
    </xdr:from>
    <xdr:to>
      <xdr:col>14</xdr:col>
      <xdr:colOff>9887</xdr:colOff>
      <xdr:row>141</xdr:row>
      <xdr:rowOff>578129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2805545" y="50719182"/>
          <a:ext cx="12813797" cy="28949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Начальник Вараської міської військової адміністрації                                                     Людмила МАРИНІНА</a:t>
          </a:r>
        </a:p>
      </xdr:txBody>
    </xdr:sp>
    <xdr:clientData/>
  </xdr:twoCellAnchor>
  <xdr:oneCellAnchor>
    <xdr:from>
      <xdr:col>10</xdr:col>
      <xdr:colOff>989611</xdr:colOff>
      <xdr:row>0</xdr:row>
      <xdr:rowOff>129540</xdr:rowOff>
    </xdr:from>
    <xdr:ext cx="4225636" cy="964614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3386765" y="129540"/>
          <a:ext cx="4225636" cy="964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Додаток 3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 наказу Вараської міської військової адміністрації </a:t>
          </a:r>
        </a:p>
        <a:p>
          <a:pPr algn="l" rtl="0">
            <a:defRPr sz="1000"/>
          </a:pPr>
          <a:endParaRPr lang="ru-RU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від 16 січня 2025 року № 19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0</xdr:row>
      <xdr:rowOff>0</xdr:rowOff>
    </xdr:from>
    <xdr:to>
      <xdr:col>9</xdr:col>
      <xdr:colOff>895350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10534650" y="0"/>
          <a:ext cx="4286250" cy="1209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</a:t>
          </a:r>
          <a:r>
            <a:rPr lang="ru-RU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</xdr:txBody>
    </xdr:sp>
    <xdr:clientData/>
  </xdr:twoCellAnchor>
  <xdr:twoCellAnchor>
    <xdr:from>
      <xdr:col>1</xdr:col>
      <xdr:colOff>323491</xdr:colOff>
      <xdr:row>3</xdr:row>
      <xdr:rowOff>428394</xdr:rowOff>
    </xdr:from>
    <xdr:to>
      <xdr:col>8</xdr:col>
      <xdr:colOff>80874</xdr:colOff>
      <xdr:row>7</xdr:row>
      <xdr:rowOff>23090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1104541" y="914169"/>
          <a:ext cx="11701733" cy="966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Розподіл</a:t>
          </a:r>
        </a:p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 витрат бюджету Вараської міської територіальної громади на реалізацію місцевих/регіональних програм </a:t>
          </a:r>
        </a:p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у 2025 році</a:t>
          </a:r>
        </a:p>
      </xdr:txBody>
    </xdr:sp>
    <xdr:clientData/>
  </xdr:twoCellAnchor>
  <xdr:twoCellAnchor>
    <xdr:from>
      <xdr:col>0</xdr:col>
      <xdr:colOff>638175</xdr:colOff>
      <xdr:row>113</xdr:row>
      <xdr:rowOff>295604</xdr:rowOff>
    </xdr:from>
    <xdr:to>
      <xdr:col>10</xdr:col>
      <xdr:colOff>28575</xdr:colOff>
      <xdr:row>114</xdr:row>
      <xdr:rowOff>656897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638175" y="44101079"/>
          <a:ext cx="14516100" cy="72324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</a:p>
        <a:p>
          <a:pPr algn="l" rtl="0">
            <a:defRPr sz="1000"/>
          </a:pPr>
          <a:r>
            <a:rPr lang="ru-RU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Начальник Вараської міської військової адміністрації                                              Людмила  МАРИНІНА</a:t>
          </a:r>
        </a:p>
      </xdr:txBody>
    </xdr:sp>
    <xdr:clientData/>
  </xdr:twoCellAnchor>
  <xdr:oneCellAnchor>
    <xdr:from>
      <xdr:col>6</xdr:col>
      <xdr:colOff>43793</xdr:colOff>
      <xdr:row>0</xdr:row>
      <xdr:rowOff>84667</xdr:rowOff>
    </xdr:from>
    <xdr:ext cx="4116551" cy="889547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650483" y="84667"/>
          <a:ext cx="4116551" cy="889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Додаток  5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 наказу Вараської міської військової адміністрації</a:t>
          </a:r>
        </a:p>
        <a:p>
          <a:pPr algn="l" rtl="0">
            <a:defRPr sz="1000"/>
          </a:pPr>
          <a:endParaRPr lang="ru-RU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від 16 січня 2025 року № 19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N304"/>
  <sheetViews>
    <sheetView showZeros="0" view="pageBreakPreview" zoomScale="78" zoomScaleNormal="91" zoomScaleSheetLayoutView="78" workbookViewId="0">
      <selection activeCell="M6" sqref="M6"/>
    </sheetView>
  </sheetViews>
  <sheetFormatPr defaultRowHeight="13.2" x14ac:dyDescent="0.25"/>
  <cols>
    <col min="1" max="1" width="12" customWidth="1"/>
    <col min="2" max="2" width="11" customWidth="1"/>
    <col min="3" max="3" width="10.33203125" style="130" customWidth="1"/>
    <col min="4" max="4" width="55.44140625" style="1" customWidth="1"/>
    <col min="5" max="5" width="17.109375" style="56" customWidth="1"/>
    <col min="6" max="6" width="15" style="2" customWidth="1"/>
    <col min="7" max="7" width="15.5546875" customWidth="1"/>
    <col min="8" max="8" width="14.33203125" customWidth="1"/>
    <col min="9" max="9" width="14" customWidth="1"/>
    <col min="10" max="10" width="16.109375" style="131" customWidth="1"/>
    <col min="11" max="11" width="15" style="131" customWidth="1"/>
    <col min="12" max="12" width="13.44140625" customWidth="1"/>
    <col min="13" max="13" width="11" customWidth="1"/>
    <col min="14" max="14" width="9.33203125" customWidth="1"/>
    <col min="15" max="15" width="15.6640625" customWidth="1"/>
    <col min="16" max="16" width="13.44140625" hidden="1" customWidth="1"/>
    <col min="17" max="17" width="0.109375" hidden="1" customWidth="1"/>
    <col min="18" max="18" width="18" style="2" customWidth="1"/>
    <col min="19" max="19" width="9.109375" customWidth="1"/>
    <col min="20" max="20" width="22.44140625" hidden="1" customWidth="1"/>
    <col min="21" max="21" width="16.5546875" hidden="1" customWidth="1"/>
    <col min="22" max="22" width="4.5546875" hidden="1" customWidth="1"/>
    <col min="23" max="23" width="14" hidden="1" customWidth="1"/>
    <col min="24" max="24" width="17.44140625" hidden="1" customWidth="1"/>
    <col min="25" max="25" width="8.88671875" hidden="1" customWidth="1"/>
    <col min="26" max="26" width="12.88671875" hidden="1" customWidth="1"/>
    <col min="27" max="27" width="1" hidden="1" customWidth="1"/>
    <col min="28" max="28" width="1.5546875" hidden="1" customWidth="1"/>
    <col min="29" max="29" width="0" hidden="1" customWidth="1"/>
  </cols>
  <sheetData>
    <row r="1" spans="1:20" x14ac:dyDescent="0.25">
      <c r="E1" s="176"/>
      <c r="F1" s="131"/>
      <c r="R1" s="131"/>
    </row>
    <row r="2" spans="1:20" x14ac:dyDescent="0.25">
      <c r="E2" s="176"/>
      <c r="F2" s="131"/>
      <c r="R2" s="131"/>
    </row>
    <row r="3" spans="1:20" ht="21" customHeight="1" x14ac:dyDescent="0.25">
      <c r="E3" s="176"/>
      <c r="F3" s="131"/>
      <c r="R3" s="131"/>
    </row>
    <row r="4" spans="1:20" ht="56.25" customHeight="1" x14ac:dyDescent="0.25">
      <c r="D4" s="251"/>
      <c r="E4" s="252"/>
      <c r="F4" s="132"/>
      <c r="G4" s="7"/>
      <c r="H4" s="7"/>
      <c r="I4" s="7"/>
      <c r="J4" s="132"/>
      <c r="K4" s="132"/>
      <c r="L4" s="7"/>
      <c r="M4" s="7"/>
      <c r="R4" s="253"/>
    </row>
    <row r="5" spans="1:20" ht="19.5" customHeight="1" x14ac:dyDescent="0.4">
      <c r="A5" s="291" t="s">
        <v>344</v>
      </c>
      <c r="B5" s="268"/>
      <c r="D5" s="251"/>
      <c r="E5" s="252"/>
      <c r="F5" s="132"/>
      <c r="G5" s="7"/>
      <c r="H5" s="7"/>
      <c r="I5" s="7"/>
      <c r="J5" s="132"/>
      <c r="K5" s="132"/>
      <c r="L5" s="7"/>
      <c r="M5" s="7"/>
      <c r="R5" s="253"/>
    </row>
    <row r="6" spans="1:20" ht="18.75" customHeight="1" x14ac:dyDescent="0.3">
      <c r="A6" s="292" t="s">
        <v>189</v>
      </c>
      <c r="B6" s="293"/>
      <c r="D6" s="251"/>
      <c r="E6" s="252"/>
      <c r="F6" s="132"/>
      <c r="G6" s="7"/>
      <c r="H6" s="7"/>
      <c r="I6" s="7"/>
      <c r="J6" s="132"/>
      <c r="K6" s="132"/>
      <c r="L6" s="7"/>
      <c r="M6" s="7"/>
      <c r="R6" s="254" t="s">
        <v>191</v>
      </c>
    </row>
    <row r="7" spans="1:20" ht="10.199999999999999" customHeight="1" x14ac:dyDescent="0.25">
      <c r="D7" s="251"/>
      <c r="E7" s="252"/>
      <c r="F7" s="132"/>
      <c r="G7" s="7"/>
      <c r="H7" s="7"/>
      <c r="I7" s="7"/>
      <c r="J7" s="132"/>
      <c r="K7" s="132"/>
      <c r="L7" s="7"/>
      <c r="M7" s="7"/>
      <c r="R7" s="253"/>
    </row>
    <row r="8" spans="1:20" ht="23.25" customHeight="1" x14ac:dyDescent="0.25">
      <c r="A8" s="275" t="s">
        <v>243</v>
      </c>
      <c r="B8" s="280" t="s">
        <v>244</v>
      </c>
      <c r="C8" s="280" t="s">
        <v>161</v>
      </c>
      <c r="D8" s="290" t="s">
        <v>245</v>
      </c>
      <c r="E8" s="286" t="s">
        <v>37</v>
      </c>
      <c r="F8" s="287"/>
      <c r="G8" s="287"/>
      <c r="H8" s="287"/>
      <c r="I8" s="288"/>
      <c r="J8" s="286" t="s">
        <v>38</v>
      </c>
      <c r="K8" s="287"/>
      <c r="L8" s="287"/>
      <c r="M8" s="287"/>
      <c r="N8" s="287"/>
      <c r="O8" s="287"/>
      <c r="P8" s="287"/>
      <c r="Q8" s="289"/>
      <c r="R8" s="269" t="s">
        <v>40</v>
      </c>
    </row>
    <row r="9" spans="1:20" ht="19.5" customHeight="1" x14ac:dyDescent="0.25">
      <c r="A9" s="294"/>
      <c r="B9" s="295"/>
      <c r="C9" s="295"/>
      <c r="D9" s="282"/>
      <c r="E9" s="272" t="s">
        <v>162</v>
      </c>
      <c r="F9" s="275" t="s">
        <v>44</v>
      </c>
      <c r="G9" s="277" t="s">
        <v>41</v>
      </c>
      <c r="H9" s="278"/>
      <c r="I9" s="275" t="s">
        <v>45</v>
      </c>
      <c r="J9" s="272" t="s">
        <v>162</v>
      </c>
      <c r="K9" s="280" t="s">
        <v>163</v>
      </c>
      <c r="L9" s="275" t="s">
        <v>44</v>
      </c>
      <c r="M9" s="277" t="s">
        <v>41</v>
      </c>
      <c r="N9" s="278"/>
      <c r="O9" s="275" t="s">
        <v>45</v>
      </c>
      <c r="P9" s="284" t="s">
        <v>41</v>
      </c>
      <c r="Q9" s="285"/>
      <c r="R9" s="270"/>
    </row>
    <row r="10" spans="1:20" ht="12.75" customHeight="1" x14ac:dyDescent="0.25">
      <c r="A10" s="294"/>
      <c r="B10" s="295"/>
      <c r="C10" s="295"/>
      <c r="D10" s="282"/>
      <c r="E10" s="273"/>
      <c r="F10" s="276"/>
      <c r="G10" s="280" t="s">
        <v>11</v>
      </c>
      <c r="H10" s="280" t="s">
        <v>12</v>
      </c>
      <c r="I10" s="279"/>
      <c r="J10" s="273"/>
      <c r="K10" s="282"/>
      <c r="L10" s="276"/>
      <c r="M10" s="280" t="s">
        <v>13</v>
      </c>
      <c r="N10" s="280" t="s">
        <v>14</v>
      </c>
      <c r="O10" s="279"/>
      <c r="P10" s="280" t="s">
        <v>42</v>
      </c>
      <c r="Q10" s="255" t="s">
        <v>41</v>
      </c>
      <c r="R10" s="270"/>
    </row>
    <row r="11" spans="1:20" ht="96.75" customHeight="1" x14ac:dyDescent="0.25">
      <c r="A11" s="294"/>
      <c r="B11" s="296"/>
      <c r="C11" s="296"/>
      <c r="D11" s="283"/>
      <c r="E11" s="274"/>
      <c r="F11" s="276"/>
      <c r="G11" s="281"/>
      <c r="H11" s="281"/>
      <c r="I11" s="279"/>
      <c r="J11" s="274"/>
      <c r="K11" s="283"/>
      <c r="L11" s="276"/>
      <c r="M11" s="281"/>
      <c r="N11" s="281"/>
      <c r="O11" s="279"/>
      <c r="P11" s="281"/>
      <c r="Q11" s="38" t="s">
        <v>43</v>
      </c>
      <c r="R11" s="271"/>
    </row>
    <row r="12" spans="1:20" ht="15.75" customHeight="1" x14ac:dyDescent="0.25">
      <c r="A12" s="70">
        <v>1</v>
      </c>
      <c r="B12" s="70" t="s">
        <v>36</v>
      </c>
      <c r="C12" s="71">
        <v>3</v>
      </c>
      <c r="D12" s="38">
        <v>4</v>
      </c>
      <c r="E12" s="38">
        <v>5</v>
      </c>
      <c r="F12" s="38">
        <v>6</v>
      </c>
      <c r="G12" s="38">
        <v>7</v>
      </c>
      <c r="H12" s="38">
        <v>8</v>
      </c>
      <c r="I12" s="38">
        <v>9</v>
      </c>
      <c r="J12" s="38">
        <v>10</v>
      </c>
      <c r="K12" s="38">
        <v>11</v>
      </c>
      <c r="L12" s="38">
        <v>12</v>
      </c>
      <c r="M12" s="38">
        <v>13</v>
      </c>
      <c r="N12" s="38">
        <v>14</v>
      </c>
      <c r="O12" s="38">
        <v>15</v>
      </c>
      <c r="P12" s="38">
        <v>15</v>
      </c>
      <c r="Q12" s="38">
        <v>15</v>
      </c>
      <c r="R12" s="38">
        <v>16</v>
      </c>
    </row>
    <row r="13" spans="1:20" ht="40.5" customHeight="1" x14ac:dyDescent="0.3">
      <c r="A13" s="43" t="s">
        <v>64</v>
      </c>
      <c r="B13" s="43"/>
      <c r="C13" s="43"/>
      <c r="D13" s="105" t="s">
        <v>58</v>
      </c>
      <c r="E13" s="106">
        <f t="shared" ref="E13:Q13" si="0">SUM(E14)</f>
        <v>59466692</v>
      </c>
      <c r="F13" s="107">
        <f t="shared" si="0"/>
        <v>59466692</v>
      </c>
      <c r="G13" s="107">
        <f t="shared" si="0"/>
        <v>35056770</v>
      </c>
      <c r="H13" s="107">
        <f t="shared" si="0"/>
        <v>2453909</v>
      </c>
      <c r="I13" s="107">
        <f t="shared" si="0"/>
        <v>0</v>
      </c>
      <c r="J13" s="107">
        <f t="shared" si="0"/>
        <v>21771450</v>
      </c>
      <c r="K13" s="107">
        <f t="shared" si="0"/>
        <v>21758050</v>
      </c>
      <c r="L13" s="107">
        <f t="shared" si="0"/>
        <v>13400</v>
      </c>
      <c r="M13" s="107">
        <f t="shared" si="0"/>
        <v>0</v>
      </c>
      <c r="N13" s="107">
        <f t="shared" si="0"/>
        <v>0</v>
      </c>
      <c r="O13" s="107">
        <f t="shared" si="0"/>
        <v>21758050</v>
      </c>
      <c r="P13" s="107">
        <f t="shared" si="0"/>
        <v>0</v>
      </c>
      <c r="Q13" s="107">
        <f t="shared" si="0"/>
        <v>0</v>
      </c>
      <c r="R13" s="107">
        <f>SUM(R14)</f>
        <v>81238142</v>
      </c>
      <c r="T13" s="24"/>
    </row>
    <row r="14" spans="1:20" s="3" customFormat="1" ht="35.25" customHeight="1" x14ac:dyDescent="0.3">
      <c r="A14" s="43" t="s">
        <v>65</v>
      </c>
      <c r="B14" s="43"/>
      <c r="C14" s="43"/>
      <c r="D14" s="105" t="s">
        <v>58</v>
      </c>
      <c r="E14" s="106">
        <f>E15+E16+E17+E18+E19+E20+E23+E24+E26+E27+E28+E29+E30</f>
        <v>59466692</v>
      </c>
      <c r="F14" s="106">
        <f t="shared" ref="F14:Q14" si="1">SUM(F15:F30)</f>
        <v>59466692</v>
      </c>
      <c r="G14" s="106">
        <f t="shared" si="1"/>
        <v>35056770</v>
      </c>
      <c r="H14" s="106">
        <f t="shared" si="1"/>
        <v>2453909</v>
      </c>
      <c r="I14" s="106">
        <f t="shared" si="1"/>
        <v>0</v>
      </c>
      <c r="J14" s="106">
        <f>J15+J20+J24+J28+J30</f>
        <v>21771450</v>
      </c>
      <c r="K14" s="106">
        <f t="shared" si="1"/>
        <v>21758050</v>
      </c>
      <c r="L14" s="106">
        <f t="shared" si="1"/>
        <v>13400</v>
      </c>
      <c r="M14" s="106">
        <f t="shared" si="1"/>
        <v>0</v>
      </c>
      <c r="N14" s="106">
        <f t="shared" si="1"/>
        <v>0</v>
      </c>
      <c r="O14" s="106">
        <f t="shared" si="1"/>
        <v>21758050</v>
      </c>
      <c r="P14" s="106">
        <f t="shared" si="1"/>
        <v>0</v>
      </c>
      <c r="Q14" s="106">
        <f t="shared" si="1"/>
        <v>0</v>
      </c>
      <c r="R14" s="106">
        <f>SUM(R15:R30)</f>
        <v>81238142</v>
      </c>
      <c r="T14" s="24">
        <f>SUM(E14,J14)</f>
        <v>81238142</v>
      </c>
    </row>
    <row r="15" spans="1:20" s="3" customFormat="1" ht="94.5" customHeight="1" x14ac:dyDescent="0.35">
      <c r="A15" s="9" t="s">
        <v>134</v>
      </c>
      <c r="B15" s="9" t="s">
        <v>63</v>
      </c>
      <c r="C15" s="9" t="s">
        <v>15</v>
      </c>
      <c r="D15" s="36" t="s">
        <v>62</v>
      </c>
      <c r="E15" s="19">
        <f t="shared" ref="E15:E30" si="2">SUM(F15,I15)</f>
        <v>46522921</v>
      </c>
      <c r="F15" s="108">
        <v>46522921</v>
      </c>
      <c r="G15" s="108">
        <v>33247650</v>
      </c>
      <c r="H15" s="108">
        <v>2291515</v>
      </c>
      <c r="I15" s="109"/>
      <c r="J15" s="19">
        <v>13400</v>
      </c>
      <c r="K15" s="19"/>
      <c r="L15" s="111">
        <v>13400</v>
      </c>
      <c r="M15" s="111"/>
      <c r="N15" s="111"/>
      <c r="O15" s="19"/>
      <c r="P15" s="108"/>
      <c r="Q15" s="108"/>
      <c r="R15" s="19">
        <f>SUM(E15,J15)</f>
        <v>46536321</v>
      </c>
    </row>
    <row r="16" spans="1:20" s="3" customFormat="1" ht="54.75" customHeight="1" x14ac:dyDescent="0.35">
      <c r="A16" s="9" t="s">
        <v>66</v>
      </c>
      <c r="B16" s="9" t="s">
        <v>61</v>
      </c>
      <c r="C16" s="9" t="s">
        <v>15</v>
      </c>
      <c r="D16" s="26" t="s">
        <v>221</v>
      </c>
      <c r="E16" s="19">
        <f t="shared" si="2"/>
        <v>2354322</v>
      </c>
      <c r="F16" s="19">
        <v>2354322</v>
      </c>
      <c r="G16" s="108">
        <v>1809120</v>
      </c>
      <c r="H16" s="108">
        <v>57200</v>
      </c>
      <c r="I16" s="108"/>
      <c r="J16" s="19">
        <f>SUM(L16,O16)</f>
        <v>0</v>
      </c>
      <c r="K16" s="19"/>
      <c r="L16" s="111"/>
      <c r="M16" s="111"/>
      <c r="N16" s="111"/>
      <c r="O16" s="19"/>
      <c r="P16" s="108"/>
      <c r="Q16" s="108"/>
      <c r="R16" s="19">
        <f t="shared" ref="R16:R29" si="3">SUM(E16,J16)</f>
        <v>2354322</v>
      </c>
    </row>
    <row r="17" spans="1:20" s="3" customFormat="1" ht="24.75" customHeight="1" x14ac:dyDescent="0.35">
      <c r="A17" s="9" t="s">
        <v>177</v>
      </c>
      <c r="B17" s="9" t="s">
        <v>25</v>
      </c>
      <c r="C17" s="9" t="s">
        <v>26</v>
      </c>
      <c r="D17" s="26" t="s">
        <v>178</v>
      </c>
      <c r="E17" s="19">
        <f t="shared" si="2"/>
        <v>700000</v>
      </c>
      <c r="F17" s="19">
        <v>700000</v>
      </c>
      <c r="G17" s="108"/>
      <c r="H17" s="108"/>
      <c r="I17" s="108"/>
      <c r="J17" s="19">
        <f>SUM(L17,O17)</f>
        <v>0</v>
      </c>
      <c r="K17" s="19"/>
      <c r="L17" s="111"/>
      <c r="M17" s="111"/>
      <c r="N17" s="111"/>
      <c r="O17" s="19"/>
      <c r="P17" s="108"/>
      <c r="Q17" s="108"/>
      <c r="R17" s="19">
        <f t="shared" si="3"/>
        <v>700000</v>
      </c>
    </row>
    <row r="18" spans="1:20" s="3" customFormat="1" ht="24.75" customHeight="1" x14ac:dyDescent="0.35">
      <c r="A18" s="9" t="s">
        <v>410</v>
      </c>
      <c r="B18" s="9" t="s">
        <v>409</v>
      </c>
      <c r="C18" s="9" t="s">
        <v>61</v>
      </c>
      <c r="D18" s="26" t="s">
        <v>408</v>
      </c>
      <c r="E18" s="19">
        <f t="shared" si="2"/>
        <v>16000</v>
      </c>
      <c r="F18" s="19">
        <v>16000</v>
      </c>
      <c r="G18" s="108"/>
      <c r="H18" s="108">
        <v>5834</v>
      </c>
      <c r="I18" s="108"/>
      <c r="J18" s="19"/>
      <c r="K18" s="19"/>
      <c r="L18" s="111"/>
      <c r="M18" s="111"/>
      <c r="N18" s="111"/>
      <c r="O18" s="19"/>
      <c r="P18" s="108"/>
      <c r="Q18" s="108"/>
      <c r="R18" s="19">
        <f t="shared" si="3"/>
        <v>16000</v>
      </c>
    </row>
    <row r="19" spans="1:20" s="3" customFormat="1" ht="36.75" customHeight="1" x14ac:dyDescent="0.35">
      <c r="A19" s="9" t="s">
        <v>74</v>
      </c>
      <c r="B19" s="9" t="s">
        <v>47</v>
      </c>
      <c r="C19" s="9" t="s">
        <v>22</v>
      </c>
      <c r="D19" s="26" t="s">
        <v>1</v>
      </c>
      <c r="E19" s="19">
        <f t="shared" si="2"/>
        <v>118500</v>
      </c>
      <c r="F19" s="19">
        <v>118500</v>
      </c>
      <c r="G19" s="108"/>
      <c r="H19" s="108"/>
      <c r="I19" s="108"/>
      <c r="J19" s="19"/>
      <c r="K19" s="19"/>
      <c r="L19" s="111"/>
      <c r="M19" s="111"/>
      <c r="N19" s="111"/>
      <c r="O19" s="19"/>
      <c r="P19" s="108"/>
      <c r="Q19" s="108"/>
      <c r="R19" s="19">
        <f t="shared" si="3"/>
        <v>118500</v>
      </c>
    </row>
    <row r="20" spans="1:20" s="3" customFormat="1" ht="26.25" customHeight="1" x14ac:dyDescent="0.35">
      <c r="A20" s="9" t="s">
        <v>387</v>
      </c>
      <c r="B20" s="9" t="s">
        <v>388</v>
      </c>
      <c r="C20" s="9" t="s">
        <v>390</v>
      </c>
      <c r="D20" s="26" t="s">
        <v>389</v>
      </c>
      <c r="E20" s="19">
        <f>F20</f>
        <v>120000</v>
      </c>
      <c r="F20" s="19">
        <v>120000</v>
      </c>
      <c r="G20" s="108"/>
      <c r="H20" s="108"/>
      <c r="I20" s="108"/>
      <c r="J20" s="19">
        <v>370000</v>
      </c>
      <c r="K20" s="19">
        <v>370000</v>
      </c>
      <c r="L20" s="111"/>
      <c r="M20" s="111"/>
      <c r="N20" s="111"/>
      <c r="O20" s="19">
        <v>370000</v>
      </c>
      <c r="P20" s="108"/>
      <c r="Q20" s="108"/>
      <c r="R20" s="19">
        <f t="shared" si="3"/>
        <v>490000</v>
      </c>
    </row>
    <row r="21" spans="1:20" s="40" customFormat="1" ht="33" hidden="1" customHeight="1" x14ac:dyDescent="0.35">
      <c r="A21" s="9" t="s">
        <v>200</v>
      </c>
      <c r="B21" s="9" t="s">
        <v>201</v>
      </c>
      <c r="C21" s="9" t="s">
        <v>203</v>
      </c>
      <c r="D21" s="26" t="s">
        <v>202</v>
      </c>
      <c r="E21" s="19">
        <f t="shared" si="2"/>
        <v>0</v>
      </c>
      <c r="F21" s="19"/>
      <c r="G21" s="19"/>
      <c r="H21" s="19"/>
      <c r="I21" s="19"/>
      <c r="J21" s="19">
        <f t="shared" ref="J21:J29" si="4">SUM(L21,O21)</f>
        <v>0</v>
      </c>
      <c r="K21" s="19"/>
      <c r="L21" s="19"/>
      <c r="M21" s="19"/>
      <c r="N21" s="19"/>
      <c r="O21" s="19"/>
      <c r="P21" s="19"/>
      <c r="Q21" s="19"/>
      <c r="R21" s="19">
        <f t="shared" si="3"/>
        <v>0</v>
      </c>
    </row>
    <row r="22" spans="1:20" s="40" customFormat="1" ht="38.25" hidden="1" customHeight="1" x14ac:dyDescent="0.35">
      <c r="A22" s="9" t="s">
        <v>83</v>
      </c>
      <c r="B22" s="9" t="s">
        <v>84</v>
      </c>
      <c r="C22" s="9" t="s">
        <v>35</v>
      </c>
      <c r="D22" s="26" t="s">
        <v>5</v>
      </c>
      <c r="E22" s="19">
        <f t="shared" si="2"/>
        <v>0</v>
      </c>
      <c r="F22" s="19"/>
      <c r="G22" s="19"/>
      <c r="H22" s="19"/>
      <c r="I22" s="19"/>
      <c r="J22" s="19">
        <f t="shared" si="4"/>
        <v>0</v>
      </c>
      <c r="K22" s="19"/>
      <c r="L22" s="19"/>
      <c r="M22" s="19"/>
      <c r="N22" s="19"/>
      <c r="O22" s="19"/>
      <c r="P22" s="19"/>
      <c r="Q22" s="19"/>
      <c r="R22" s="19">
        <f t="shared" si="3"/>
        <v>0</v>
      </c>
    </row>
    <row r="23" spans="1:20" s="68" customFormat="1" ht="38.25" customHeight="1" x14ac:dyDescent="0.35">
      <c r="A23" s="112" t="s">
        <v>86</v>
      </c>
      <c r="B23" s="112" t="s">
        <v>87</v>
      </c>
      <c r="C23" s="112" t="s">
        <v>27</v>
      </c>
      <c r="D23" s="59" t="s">
        <v>85</v>
      </c>
      <c r="E23" s="19">
        <f t="shared" si="2"/>
        <v>85589</v>
      </c>
      <c r="F23" s="19">
        <v>85589</v>
      </c>
      <c r="G23" s="115"/>
      <c r="H23" s="115"/>
      <c r="I23" s="115"/>
      <c r="J23" s="19">
        <f t="shared" si="4"/>
        <v>0</v>
      </c>
      <c r="K23" s="19"/>
      <c r="L23" s="115"/>
      <c r="M23" s="115"/>
      <c r="N23" s="115"/>
      <c r="O23" s="19"/>
      <c r="P23" s="115"/>
      <c r="Q23" s="115"/>
      <c r="R23" s="19">
        <f t="shared" si="3"/>
        <v>85589</v>
      </c>
    </row>
    <row r="24" spans="1:20" ht="40.200000000000003" customHeight="1" x14ac:dyDescent="0.35">
      <c r="A24" s="45" t="s">
        <v>88</v>
      </c>
      <c r="B24" s="9" t="s">
        <v>89</v>
      </c>
      <c r="C24" s="61" t="s">
        <v>90</v>
      </c>
      <c r="D24" s="179" t="s">
        <v>91</v>
      </c>
      <c r="E24" s="19">
        <f t="shared" si="2"/>
        <v>1000000</v>
      </c>
      <c r="F24" s="19">
        <v>1000000</v>
      </c>
      <c r="G24" s="116"/>
      <c r="H24" s="116"/>
      <c r="I24" s="116"/>
      <c r="J24" s="19">
        <f>K24</f>
        <v>1027000</v>
      </c>
      <c r="K24" s="19">
        <v>1027000</v>
      </c>
      <c r="L24" s="116"/>
      <c r="M24" s="116"/>
      <c r="N24" s="116"/>
      <c r="O24" s="19">
        <v>1027000</v>
      </c>
      <c r="P24" s="116"/>
      <c r="Q24" s="116"/>
      <c r="R24" s="19">
        <f t="shared" si="3"/>
        <v>2027000</v>
      </c>
    </row>
    <row r="25" spans="1:20" ht="30.75" hidden="1" customHeight="1" x14ac:dyDescent="0.35">
      <c r="A25" s="45" t="s">
        <v>288</v>
      </c>
      <c r="B25" s="9" t="s">
        <v>289</v>
      </c>
      <c r="C25" s="61" t="s">
        <v>293</v>
      </c>
      <c r="D25" s="179" t="s">
        <v>292</v>
      </c>
      <c r="E25" s="19">
        <f t="shared" si="2"/>
        <v>0</v>
      </c>
      <c r="F25" s="19"/>
      <c r="G25" s="116"/>
      <c r="H25" s="116"/>
      <c r="I25" s="116"/>
      <c r="J25" s="19">
        <f t="shared" si="4"/>
        <v>0</v>
      </c>
      <c r="K25" s="19"/>
      <c r="L25" s="116"/>
      <c r="M25" s="116"/>
      <c r="N25" s="116"/>
      <c r="O25" s="19"/>
      <c r="P25" s="116"/>
      <c r="Q25" s="116"/>
      <c r="R25" s="19">
        <f t="shared" si="3"/>
        <v>0</v>
      </c>
    </row>
    <row r="26" spans="1:20" ht="37.799999999999997" customHeight="1" x14ac:dyDescent="0.35">
      <c r="A26" s="45" t="s">
        <v>296</v>
      </c>
      <c r="B26" s="9" t="s">
        <v>297</v>
      </c>
      <c r="C26" s="61" t="s">
        <v>293</v>
      </c>
      <c r="D26" s="179" t="s">
        <v>294</v>
      </c>
      <c r="E26" s="19">
        <f t="shared" si="2"/>
        <v>300000</v>
      </c>
      <c r="F26" s="19">
        <v>300000</v>
      </c>
      <c r="G26" s="116"/>
      <c r="H26" s="116"/>
      <c r="I26" s="116"/>
      <c r="J26" s="19">
        <f t="shared" si="4"/>
        <v>0</v>
      </c>
      <c r="K26" s="19"/>
      <c r="L26" s="116"/>
      <c r="M26" s="116"/>
      <c r="N26" s="116"/>
      <c r="O26" s="19"/>
      <c r="P26" s="116"/>
      <c r="Q26" s="116"/>
      <c r="R26" s="19">
        <f t="shared" si="3"/>
        <v>300000</v>
      </c>
    </row>
    <row r="27" spans="1:20" ht="36" customHeight="1" x14ac:dyDescent="0.35">
      <c r="A27" s="61" t="s">
        <v>271</v>
      </c>
      <c r="B27" s="9" t="s">
        <v>272</v>
      </c>
      <c r="C27" s="61" t="s">
        <v>293</v>
      </c>
      <c r="D27" s="179" t="s">
        <v>273</v>
      </c>
      <c r="E27" s="19">
        <f t="shared" si="2"/>
        <v>150000</v>
      </c>
      <c r="F27" s="19">
        <v>150000</v>
      </c>
      <c r="G27" s="116"/>
      <c r="H27" s="116"/>
      <c r="I27" s="116"/>
      <c r="J27" s="19">
        <f t="shared" si="4"/>
        <v>0</v>
      </c>
      <c r="K27" s="19"/>
      <c r="L27" s="116"/>
      <c r="M27" s="116"/>
      <c r="N27" s="116"/>
      <c r="O27" s="19"/>
      <c r="P27" s="116"/>
      <c r="Q27" s="116"/>
      <c r="R27" s="19">
        <f t="shared" si="3"/>
        <v>150000</v>
      </c>
    </row>
    <row r="28" spans="1:20" ht="41.4" customHeight="1" x14ac:dyDescent="0.35">
      <c r="A28" s="9" t="s">
        <v>290</v>
      </c>
      <c r="B28" s="9" t="s">
        <v>291</v>
      </c>
      <c r="C28" s="9" t="s">
        <v>293</v>
      </c>
      <c r="D28" s="59" t="s">
        <v>295</v>
      </c>
      <c r="E28" s="19">
        <f t="shared" si="2"/>
        <v>1099360</v>
      </c>
      <c r="F28" s="19">
        <v>1099360</v>
      </c>
      <c r="G28" s="116"/>
      <c r="H28" s="116">
        <v>99360</v>
      </c>
      <c r="I28" s="116"/>
      <c r="J28" s="19">
        <v>2999050</v>
      </c>
      <c r="K28" s="19">
        <f>J28</f>
        <v>2999050</v>
      </c>
      <c r="L28" s="116"/>
      <c r="M28" s="116"/>
      <c r="N28" s="116"/>
      <c r="O28" s="19">
        <f>K28</f>
        <v>2999050</v>
      </c>
      <c r="P28" s="116"/>
      <c r="Q28" s="116"/>
      <c r="R28" s="19">
        <f>J28+E28</f>
        <v>4098410</v>
      </c>
    </row>
    <row r="29" spans="1:20" ht="27.75" customHeight="1" x14ac:dyDescent="0.35">
      <c r="A29" s="9" t="s">
        <v>349</v>
      </c>
      <c r="B29" s="9" t="s">
        <v>352</v>
      </c>
      <c r="C29" s="9" t="s">
        <v>25</v>
      </c>
      <c r="D29" s="59" t="s">
        <v>153</v>
      </c>
      <c r="E29" s="19">
        <f t="shared" si="2"/>
        <v>2000000</v>
      </c>
      <c r="F29" s="19">
        <v>2000000</v>
      </c>
      <c r="G29" s="116"/>
      <c r="H29" s="116"/>
      <c r="I29" s="116"/>
      <c r="J29" s="19">
        <f t="shared" si="4"/>
        <v>0</v>
      </c>
      <c r="K29" s="19"/>
      <c r="L29" s="116"/>
      <c r="M29" s="116"/>
      <c r="N29" s="116"/>
      <c r="O29" s="19"/>
      <c r="P29" s="116"/>
      <c r="Q29" s="116"/>
      <c r="R29" s="19">
        <f t="shared" si="3"/>
        <v>2000000</v>
      </c>
    </row>
    <row r="30" spans="1:20" ht="66.599999999999994" customHeight="1" x14ac:dyDescent="0.35">
      <c r="A30" s="9" t="s">
        <v>350</v>
      </c>
      <c r="B30" s="9" t="s">
        <v>351</v>
      </c>
      <c r="C30" s="9" t="s">
        <v>25</v>
      </c>
      <c r="D30" s="59" t="s">
        <v>353</v>
      </c>
      <c r="E30" s="19">
        <f t="shared" si="2"/>
        <v>5000000</v>
      </c>
      <c r="F30" s="19">
        <v>5000000</v>
      </c>
      <c r="G30" s="116"/>
      <c r="H30" s="116"/>
      <c r="I30" s="116"/>
      <c r="J30" s="19">
        <f>K30</f>
        <v>17362000</v>
      </c>
      <c r="K30" s="19">
        <v>17362000</v>
      </c>
      <c r="L30" s="116"/>
      <c r="M30" s="116"/>
      <c r="N30" s="116"/>
      <c r="O30" s="19">
        <f>K30</f>
        <v>17362000</v>
      </c>
      <c r="P30" s="116"/>
      <c r="Q30" s="116"/>
      <c r="R30" s="19">
        <f>SUM(E30,J30)</f>
        <v>22362000</v>
      </c>
    </row>
    <row r="31" spans="1:20" ht="58.5" customHeight="1" x14ac:dyDescent="0.3">
      <c r="A31" s="43" t="s">
        <v>103</v>
      </c>
      <c r="B31" s="43"/>
      <c r="C31" s="43"/>
      <c r="D31" s="99" t="s">
        <v>59</v>
      </c>
      <c r="E31" s="52">
        <f t="shared" ref="E31:R31" si="5">SUM(E32)</f>
        <v>441292315</v>
      </c>
      <c r="F31" s="52">
        <f>F32</f>
        <v>441292315</v>
      </c>
      <c r="G31" s="147">
        <f t="shared" si="5"/>
        <v>304344551</v>
      </c>
      <c r="H31" s="52">
        <f t="shared" si="5"/>
        <v>27337412</v>
      </c>
      <c r="I31" s="52">
        <f t="shared" si="5"/>
        <v>0</v>
      </c>
      <c r="J31" s="52">
        <f t="shared" si="5"/>
        <v>14334937</v>
      </c>
      <c r="K31" s="52">
        <f t="shared" si="5"/>
        <v>4855995</v>
      </c>
      <c r="L31" s="52">
        <f t="shared" si="5"/>
        <v>9478942</v>
      </c>
      <c r="M31" s="52">
        <f t="shared" si="5"/>
        <v>0</v>
      </c>
      <c r="N31" s="52">
        <f t="shared" si="5"/>
        <v>41229</v>
      </c>
      <c r="O31" s="52">
        <f t="shared" si="5"/>
        <v>4855995</v>
      </c>
      <c r="P31" s="52">
        <f t="shared" si="5"/>
        <v>0</v>
      </c>
      <c r="Q31" s="52">
        <f t="shared" si="5"/>
        <v>0</v>
      </c>
      <c r="R31" s="52">
        <f t="shared" si="5"/>
        <v>455627252</v>
      </c>
    </row>
    <row r="32" spans="1:20" ht="38.25" customHeight="1" x14ac:dyDescent="0.3">
      <c r="A32" s="43" t="s">
        <v>102</v>
      </c>
      <c r="B32" s="43"/>
      <c r="C32" s="43"/>
      <c r="D32" s="99" t="s">
        <v>59</v>
      </c>
      <c r="E32" s="52">
        <f t="shared" ref="E32:R32" si="6">SUM(E33,E34,E35,E36,E37,E38,E39,E40,E41,E43:E50)</f>
        <v>441292315</v>
      </c>
      <c r="F32" s="52">
        <f t="shared" si="6"/>
        <v>441292315</v>
      </c>
      <c r="G32" s="147">
        <f t="shared" si="6"/>
        <v>304344551</v>
      </c>
      <c r="H32" s="52">
        <f t="shared" si="6"/>
        <v>27337412</v>
      </c>
      <c r="I32" s="52">
        <f t="shared" si="6"/>
        <v>0</v>
      </c>
      <c r="J32" s="52">
        <f>J34+J35+J38+J48</f>
        <v>14334937</v>
      </c>
      <c r="K32" s="52">
        <f t="shared" si="6"/>
        <v>4855995</v>
      </c>
      <c r="L32" s="52">
        <f t="shared" si="6"/>
        <v>9478942</v>
      </c>
      <c r="M32" s="52">
        <f t="shared" si="6"/>
        <v>0</v>
      </c>
      <c r="N32" s="52">
        <f t="shared" si="6"/>
        <v>41229</v>
      </c>
      <c r="O32" s="52">
        <f t="shared" si="6"/>
        <v>4855995</v>
      </c>
      <c r="P32" s="52">
        <f t="shared" si="6"/>
        <v>0</v>
      </c>
      <c r="Q32" s="52">
        <f t="shared" si="6"/>
        <v>0</v>
      </c>
      <c r="R32" s="52">
        <f t="shared" si="6"/>
        <v>455627252</v>
      </c>
      <c r="T32" s="24"/>
    </row>
    <row r="33" spans="1:36" s="3" customFormat="1" ht="66" customHeight="1" x14ac:dyDescent="0.35">
      <c r="A33" s="9" t="s">
        <v>101</v>
      </c>
      <c r="B33" s="9" t="s">
        <v>61</v>
      </c>
      <c r="C33" s="9" t="s">
        <v>15</v>
      </c>
      <c r="D33" s="26" t="s">
        <v>221</v>
      </c>
      <c r="E33" s="19">
        <f t="shared" ref="E33:E49" si="7">SUM(F33,I33)</f>
        <v>3869796</v>
      </c>
      <c r="F33" s="19">
        <v>3869796</v>
      </c>
      <c r="G33" s="19">
        <v>3098226</v>
      </c>
      <c r="H33" s="111"/>
      <c r="I33" s="111"/>
      <c r="J33" s="19">
        <f t="shared" ref="J33:J41" si="8">SUM(L33,O33)</f>
        <v>0</v>
      </c>
      <c r="K33" s="19"/>
      <c r="L33" s="111"/>
      <c r="M33" s="111"/>
      <c r="N33" s="111"/>
      <c r="O33" s="19"/>
      <c r="P33" s="19"/>
      <c r="Q33" s="19"/>
      <c r="R33" s="19">
        <f t="shared" ref="R33:R50" si="9">SUM(E33,J33)</f>
        <v>3869796</v>
      </c>
      <c r="T33" s="24">
        <f>SUM(E33,J33)</f>
        <v>3869796</v>
      </c>
    </row>
    <row r="34" spans="1:36" s="3" customFormat="1" ht="56.25" customHeight="1" x14ac:dyDescent="0.35">
      <c r="A34" s="9" t="s">
        <v>142</v>
      </c>
      <c r="B34" s="9" t="s">
        <v>29</v>
      </c>
      <c r="C34" s="27" t="s">
        <v>16</v>
      </c>
      <c r="D34" s="36" t="s">
        <v>141</v>
      </c>
      <c r="E34" s="19">
        <f t="shared" si="7"/>
        <v>149451018</v>
      </c>
      <c r="F34" s="19">
        <v>149451018</v>
      </c>
      <c r="G34" s="19">
        <v>101632286</v>
      </c>
      <c r="H34" s="111">
        <v>11811007</v>
      </c>
      <c r="I34" s="111"/>
      <c r="J34" s="19">
        <f t="shared" si="8"/>
        <v>7768992</v>
      </c>
      <c r="K34" s="19">
        <v>2087000</v>
      </c>
      <c r="L34" s="111">
        <v>5681992</v>
      </c>
      <c r="M34" s="111"/>
      <c r="N34" s="111"/>
      <c r="O34" s="19">
        <f>K34</f>
        <v>2087000</v>
      </c>
      <c r="P34" s="19"/>
      <c r="Q34" s="19"/>
      <c r="R34" s="19">
        <f t="shared" si="9"/>
        <v>157220010</v>
      </c>
    </row>
    <row r="35" spans="1:36" ht="55.2" customHeight="1" x14ac:dyDescent="0.35">
      <c r="A35" s="9" t="s">
        <v>230</v>
      </c>
      <c r="B35" s="9" t="s">
        <v>231</v>
      </c>
      <c r="C35" s="27" t="s">
        <v>17</v>
      </c>
      <c r="D35" s="36" t="s">
        <v>345</v>
      </c>
      <c r="E35" s="19">
        <f t="shared" si="7"/>
        <v>136388240</v>
      </c>
      <c r="F35" s="19">
        <v>136388240</v>
      </c>
      <c r="G35" s="19">
        <v>77766349</v>
      </c>
      <c r="H35" s="19">
        <v>14224586</v>
      </c>
      <c r="I35" s="19"/>
      <c r="J35" s="19">
        <f t="shared" si="8"/>
        <v>6251129</v>
      </c>
      <c r="K35" s="19">
        <v>2568995</v>
      </c>
      <c r="L35" s="19">
        <v>3682134</v>
      </c>
      <c r="M35" s="19"/>
      <c r="N35" s="19"/>
      <c r="O35" s="19">
        <f>K35</f>
        <v>2568995</v>
      </c>
      <c r="P35" s="19"/>
      <c r="Q35" s="19"/>
      <c r="R35" s="19">
        <f t="shared" si="9"/>
        <v>142639369</v>
      </c>
    </row>
    <row r="36" spans="1:36" s="91" customFormat="1" ht="54" customHeight="1" x14ac:dyDescent="0.35">
      <c r="A36" s="9" t="s">
        <v>228</v>
      </c>
      <c r="B36" s="9" t="s">
        <v>229</v>
      </c>
      <c r="C36" s="27" t="s">
        <v>17</v>
      </c>
      <c r="D36" s="36" t="s">
        <v>346</v>
      </c>
      <c r="E36" s="19">
        <f t="shared" si="7"/>
        <v>125226200</v>
      </c>
      <c r="F36" s="19">
        <v>125226200</v>
      </c>
      <c r="G36" s="19">
        <v>102644426</v>
      </c>
      <c r="H36" s="19"/>
      <c r="I36" s="19"/>
      <c r="J36" s="19">
        <f t="shared" si="8"/>
        <v>0</v>
      </c>
      <c r="K36" s="19"/>
      <c r="L36" s="19"/>
      <c r="M36" s="19"/>
      <c r="N36" s="19"/>
      <c r="O36" s="19"/>
      <c r="P36" s="19"/>
      <c r="Q36" s="19"/>
      <c r="R36" s="19">
        <f t="shared" si="9"/>
        <v>125226200</v>
      </c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</row>
    <row r="37" spans="1:36" s="90" customFormat="1" ht="56.25" customHeight="1" x14ac:dyDescent="0.35">
      <c r="A37" s="9" t="s">
        <v>143</v>
      </c>
      <c r="B37" s="9" t="s">
        <v>28</v>
      </c>
      <c r="C37" s="9" t="s">
        <v>18</v>
      </c>
      <c r="D37" s="256" t="s">
        <v>192</v>
      </c>
      <c r="E37" s="19">
        <f t="shared" si="7"/>
        <v>7739329</v>
      </c>
      <c r="F37" s="19">
        <v>7739329</v>
      </c>
      <c r="G37" s="19">
        <v>5385500</v>
      </c>
      <c r="H37" s="19">
        <v>665859</v>
      </c>
      <c r="I37" s="19"/>
      <c r="J37" s="19">
        <f t="shared" si="8"/>
        <v>0</v>
      </c>
      <c r="K37" s="19"/>
      <c r="L37" s="19"/>
      <c r="M37" s="19"/>
      <c r="N37" s="19"/>
      <c r="O37" s="19"/>
      <c r="P37" s="19"/>
      <c r="Q37" s="19"/>
      <c r="R37" s="19">
        <f t="shared" si="9"/>
        <v>7739329</v>
      </c>
    </row>
    <row r="38" spans="1:36" s="67" customFormat="1" ht="56.25" customHeight="1" x14ac:dyDescent="0.35">
      <c r="A38" s="9" t="s">
        <v>233</v>
      </c>
      <c r="B38" s="9" t="s">
        <v>235</v>
      </c>
      <c r="C38" s="9" t="s">
        <v>19</v>
      </c>
      <c r="D38" s="36" t="s">
        <v>144</v>
      </c>
      <c r="E38" s="19">
        <f t="shared" si="7"/>
        <v>9300292</v>
      </c>
      <c r="F38" s="19">
        <v>9300292</v>
      </c>
      <c r="G38" s="19">
        <v>7010604</v>
      </c>
      <c r="H38" s="19">
        <v>290024</v>
      </c>
      <c r="I38" s="19"/>
      <c r="J38" s="19">
        <v>200000</v>
      </c>
      <c r="K38" s="19">
        <v>200000</v>
      </c>
      <c r="L38" s="19"/>
      <c r="M38" s="19"/>
      <c r="N38" s="19"/>
      <c r="O38" s="19">
        <v>200000</v>
      </c>
      <c r="P38" s="19"/>
      <c r="Q38" s="19"/>
      <c r="R38" s="19">
        <f t="shared" si="9"/>
        <v>9500292</v>
      </c>
    </row>
    <row r="39" spans="1:36" ht="39" customHeight="1" x14ac:dyDescent="0.35">
      <c r="A39" s="9" t="s">
        <v>234</v>
      </c>
      <c r="B39" s="9" t="s">
        <v>236</v>
      </c>
      <c r="C39" s="9" t="s">
        <v>19</v>
      </c>
      <c r="D39" s="36" t="s">
        <v>145</v>
      </c>
      <c r="E39" s="19">
        <f t="shared" si="7"/>
        <v>16290</v>
      </c>
      <c r="F39" s="19">
        <v>16290</v>
      </c>
      <c r="G39" s="19"/>
      <c r="H39" s="19"/>
      <c r="I39" s="19"/>
      <c r="J39" s="19">
        <f t="shared" si="8"/>
        <v>0</v>
      </c>
      <c r="K39" s="19"/>
      <c r="L39" s="19"/>
      <c r="M39" s="19"/>
      <c r="N39" s="19"/>
      <c r="O39" s="19"/>
      <c r="P39" s="19"/>
      <c r="Q39" s="19"/>
      <c r="R39" s="19">
        <f t="shared" si="9"/>
        <v>16290</v>
      </c>
    </row>
    <row r="40" spans="1:36" ht="37.799999999999997" customHeight="1" x14ac:dyDescent="0.35">
      <c r="A40" s="9" t="s">
        <v>240</v>
      </c>
      <c r="B40" s="9" t="s">
        <v>241</v>
      </c>
      <c r="C40" s="9" t="s">
        <v>19</v>
      </c>
      <c r="D40" s="256" t="s">
        <v>242</v>
      </c>
      <c r="E40" s="19">
        <f t="shared" si="7"/>
        <v>801729</v>
      </c>
      <c r="F40" s="19">
        <v>801729</v>
      </c>
      <c r="G40" s="19">
        <v>593195</v>
      </c>
      <c r="H40" s="19"/>
      <c r="I40" s="19"/>
      <c r="J40" s="19">
        <f t="shared" si="8"/>
        <v>0</v>
      </c>
      <c r="K40" s="201"/>
      <c r="L40" s="19"/>
      <c r="M40" s="19"/>
      <c r="N40" s="19"/>
      <c r="O40" s="201"/>
      <c r="P40" s="19"/>
      <c r="Q40" s="19"/>
      <c r="R40" s="19">
        <f t="shared" si="9"/>
        <v>801729</v>
      </c>
    </row>
    <row r="41" spans="1:36" ht="45.6" customHeight="1" x14ac:dyDescent="0.35">
      <c r="A41" s="9" t="s">
        <v>299</v>
      </c>
      <c r="B41" s="9" t="s">
        <v>300</v>
      </c>
      <c r="C41" s="9" t="s">
        <v>19</v>
      </c>
      <c r="D41" s="256" t="s">
        <v>301</v>
      </c>
      <c r="E41" s="19">
        <f t="shared" si="7"/>
        <v>1258800</v>
      </c>
      <c r="F41" s="19">
        <v>1258800</v>
      </c>
      <c r="G41" s="19">
        <v>1031803</v>
      </c>
      <c r="H41" s="19"/>
      <c r="I41" s="19"/>
      <c r="J41" s="19">
        <f t="shared" si="8"/>
        <v>0</v>
      </c>
      <c r="K41" s="201"/>
      <c r="L41" s="19"/>
      <c r="M41" s="19"/>
      <c r="N41" s="19"/>
      <c r="O41" s="201"/>
      <c r="P41" s="19"/>
      <c r="Q41" s="19"/>
      <c r="R41" s="19">
        <f t="shared" si="9"/>
        <v>1258800</v>
      </c>
    </row>
    <row r="42" spans="1:36" ht="1.2" hidden="1" customHeight="1" x14ac:dyDescent="0.35">
      <c r="A42" s="118"/>
      <c r="B42" s="118"/>
      <c r="C42" s="119"/>
      <c r="D42" s="257" t="s">
        <v>188</v>
      </c>
      <c r="E42" s="117">
        <f t="shared" si="7"/>
        <v>0</v>
      </c>
      <c r="F42" s="117"/>
      <c r="G42" s="117"/>
      <c r="H42" s="117"/>
      <c r="I42" s="117"/>
      <c r="J42" s="117"/>
      <c r="K42" s="258"/>
      <c r="L42" s="117"/>
      <c r="M42" s="117"/>
      <c r="N42" s="117"/>
      <c r="O42" s="258"/>
      <c r="P42" s="117"/>
      <c r="Q42" s="117"/>
      <c r="R42" s="117">
        <f t="shared" si="9"/>
        <v>0</v>
      </c>
    </row>
    <row r="43" spans="1:36" s="69" customFormat="1" ht="52.2" customHeight="1" x14ac:dyDescent="0.35">
      <c r="A43" s="9" t="s">
        <v>237</v>
      </c>
      <c r="B43" s="9" t="s">
        <v>238</v>
      </c>
      <c r="C43" s="27" t="s">
        <v>19</v>
      </c>
      <c r="D43" s="36" t="s">
        <v>239</v>
      </c>
      <c r="E43" s="19">
        <f t="shared" si="7"/>
        <v>2886721</v>
      </c>
      <c r="F43" s="19">
        <v>2886721</v>
      </c>
      <c r="G43" s="19">
        <v>2298962</v>
      </c>
      <c r="H43" s="19"/>
      <c r="I43" s="19"/>
      <c r="J43" s="19">
        <f>SUM(L43,O43)</f>
        <v>0</v>
      </c>
      <c r="K43" s="19"/>
      <c r="L43" s="19"/>
      <c r="M43" s="19"/>
      <c r="N43" s="19"/>
      <c r="O43" s="19"/>
      <c r="P43" s="19"/>
      <c r="Q43" s="19"/>
      <c r="R43" s="19">
        <f t="shared" si="9"/>
        <v>2886721</v>
      </c>
    </row>
    <row r="44" spans="1:36" ht="3.6" hidden="1" customHeight="1" x14ac:dyDescent="0.35">
      <c r="A44" s="112" t="s">
        <v>357</v>
      </c>
      <c r="B44" s="112" t="s">
        <v>356</v>
      </c>
      <c r="C44" s="112" t="s">
        <v>19</v>
      </c>
      <c r="D44" s="95" t="s">
        <v>355</v>
      </c>
      <c r="E44" s="19">
        <f t="shared" si="7"/>
        <v>0</v>
      </c>
      <c r="F44" s="19"/>
      <c r="G44" s="19"/>
      <c r="H44" s="117"/>
      <c r="I44" s="117"/>
      <c r="J44" s="117">
        <f>SUM(L44,O44)</f>
        <v>0</v>
      </c>
      <c r="K44" s="258"/>
      <c r="L44" s="117"/>
      <c r="M44" s="117"/>
      <c r="N44" s="117"/>
      <c r="O44" s="258"/>
      <c r="P44" s="117"/>
      <c r="Q44" s="117"/>
      <c r="R44" s="19">
        <f t="shared" si="9"/>
        <v>0</v>
      </c>
    </row>
    <row r="45" spans="1:36" s="69" customFormat="1" ht="50.4" hidden="1" customHeight="1" x14ac:dyDescent="0.35">
      <c r="A45" s="112" t="s">
        <v>358</v>
      </c>
      <c r="B45" s="112" t="s">
        <v>359</v>
      </c>
      <c r="C45" s="133" t="s">
        <v>19</v>
      </c>
      <c r="D45" s="76" t="s">
        <v>360</v>
      </c>
      <c r="E45" s="19">
        <f t="shared" si="7"/>
        <v>0</v>
      </c>
      <c r="F45" s="19"/>
      <c r="G45" s="19"/>
      <c r="H45" s="117"/>
      <c r="I45" s="117"/>
      <c r="J45" s="117"/>
      <c r="K45" s="258"/>
      <c r="L45" s="117"/>
      <c r="M45" s="117"/>
      <c r="N45" s="117"/>
      <c r="O45" s="258"/>
      <c r="P45" s="117"/>
      <c r="Q45" s="117"/>
      <c r="R45" s="19">
        <f t="shared" si="9"/>
        <v>0</v>
      </c>
    </row>
    <row r="46" spans="1:36" s="69" customFormat="1" ht="51" hidden="1" customHeight="1" x14ac:dyDescent="0.35">
      <c r="A46" s="112" t="s">
        <v>400</v>
      </c>
      <c r="B46" s="112" t="s">
        <v>403</v>
      </c>
      <c r="C46" s="112" t="s">
        <v>19</v>
      </c>
      <c r="D46" s="76" t="s">
        <v>406</v>
      </c>
      <c r="E46" s="19">
        <f t="shared" si="7"/>
        <v>0</v>
      </c>
      <c r="F46" s="19"/>
      <c r="G46" s="19"/>
      <c r="H46" s="19"/>
      <c r="I46" s="19"/>
      <c r="J46" s="19">
        <f>SUM(L46,O46)</f>
        <v>0</v>
      </c>
      <c r="K46" s="19"/>
      <c r="L46" s="19"/>
      <c r="M46" s="19"/>
      <c r="N46" s="19"/>
      <c r="O46" s="19"/>
      <c r="P46" s="19"/>
      <c r="Q46" s="19"/>
      <c r="R46" s="19">
        <f t="shared" si="9"/>
        <v>0</v>
      </c>
    </row>
    <row r="47" spans="1:36" s="69" customFormat="1" ht="54.6" hidden="1" customHeight="1" x14ac:dyDescent="0.35">
      <c r="A47" s="112" t="s">
        <v>401</v>
      </c>
      <c r="B47" s="112" t="s">
        <v>402</v>
      </c>
      <c r="C47" s="112" t="s">
        <v>19</v>
      </c>
      <c r="D47" s="76" t="s">
        <v>407</v>
      </c>
      <c r="E47" s="19">
        <f t="shared" si="7"/>
        <v>0</v>
      </c>
      <c r="F47" s="19"/>
      <c r="G47" s="19"/>
      <c r="H47" s="19"/>
      <c r="I47" s="19"/>
      <c r="J47" s="19">
        <f>SUM(L47,O47)</f>
        <v>0</v>
      </c>
      <c r="K47" s="19"/>
      <c r="L47" s="19"/>
      <c r="M47" s="19"/>
      <c r="N47" s="19"/>
      <c r="O47" s="19"/>
      <c r="P47" s="19"/>
      <c r="Q47" s="19"/>
      <c r="R47" s="19">
        <f t="shared" si="9"/>
        <v>0</v>
      </c>
    </row>
    <row r="48" spans="1:36" s="267" customFormat="1" ht="54" customHeight="1" x14ac:dyDescent="0.35">
      <c r="A48" s="112" t="s">
        <v>404</v>
      </c>
      <c r="B48" s="112" t="s">
        <v>405</v>
      </c>
      <c r="C48" s="112" t="s">
        <v>20</v>
      </c>
      <c r="D48" s="76" t="s">
        <v>453</v>
      </c>
      <c r="E48" s="19">
        <f>SUM(F48,I48)</f>
        <v>4353900</v>
      </c>
      <c r="F48" s="19">
        <v>4353900</v>
      </c>
      <c r="G48" s="19">
        <v>2883200</v>
      </c>
      <c r="H48" s="19">
        <v>345936</v>
      </c>
      <c r="I48" s="19"/>
      <c r="J48" s="19">
        <f>L48</f>
        <v>114816</v>
      </c>
      <c r="K48" s="19"/>
      <c r="L48" s="19">
        <v>114816</v>
      </c>
      <c r="M48" s="19"/>
      <c r="N48" s="19">
        <v>41229</v>
      </c>
      <c r="O48" s="19"/>
      <c r="P48" s="19"/>
      <c r="Q48" s="19"/>
      <c r="R48" s="19">
        <f t="shared" si="9"/>
        <v>4468716</v>
      </c>
    </row>
    <row r="49" spans="1:20" s="69" customFormat="1" ht="37.200000000000003" hidden="1" customHeight="1" x14ac:dyDescent="0.35">
      <c r="A49" s="9" t="s">
        <v>380</v>
      </c>
      <c r="B49" s="9" t="s">
        <v>352</v>
      </c>
      <c r="C49" s="9" t="s">
        <v>25</v>
      </c>
      <c r="D49" s="179" t="s">
        <v>354</v>
      </c>
      <c r="E49" s="19">
        <f t="shared" si="7"/>
        <v>0</v>
      </c>
      <c r="F49" s="19"/>
      <c r="G49" s="19"/>
      <c r="H49" s="19"/>
      <c r="I49" s="19"/>
      <c r="J49" s="19">
        <f>SUM(L49,O49)</f>
        <v>0</v>
      </c>
      <c r="K49" s="19"/>
      <c r="L49" s="19"/>
      <c r="M49" s="19"/>
      <c r="N49" s="19"/>
      <c r="O49" s="19"/>
      <c r="P49" s="19"/>
      <c r="Q49" s="19"/>
      <c r="R49" s="19">
        <f t="shared" si="9"/>
        <v>0</v>
      </c>
    </row>
    <row r="50" spans="1:20" ht="27" hidden="1" customHeight="1" x14ac:dyDescent="0.35">
      <c r="A50" s="9" t="s">
        <v>380</v>
      </c>
      <c r="B50" s="102" t="s">
        <v>352</v>
      </c>
      <c r="C50" s="103" t="s">
        <v>25</v>
      </c>
      <c r="D50" s="178" t="s">
        <v>153</v>
      </c>
      <c r="E50" s="19"/>
      <c r="F50" s="19"/>
      <c r="G50" s="19"/>
      <c r="H50" s="19"/>
      <c r="I50" s="19"/>
      <c r="J50" s="19">
        <f>SUM(L50,O50)</f>
        <v>0</v>
      </c>
      <c r="K50" s="19"/>
      <c r="L50" s="19"/>
      <c r="M50" s="19"/>
      <c r="N50" s="19"/>
      <c r="O50" s="19"/>
      <c r="P50" s="19"/>
      <c r="Q50" s="19"/>
      <c r="R50" s="19">
        <f t="shared" si="9"/>
        <v>0</v>
      </c>
    </row>
    <row r="51" spans="1:20" ht="48.6" customHeight="1" x14ac:dyDescent="0.3">
      <c r="A51" s="43" t="s">
        <v>100</v>
      </c>
      <c r="B51" s="43"/>
      <c r="C51" s="43"/>
      <c r="D51" s="99" t="s">
        <v>298</v>
      </c>
      <c r="E51" s="52">
        <f t="shared" ref="E51:Q51" si="10">SUM(E52)</f>
        <v>92358722</v>
      </c>
      <c r="F51" s="52">
        <f t="shared" si="10"/>
        <v>92358722</v>
      </c>
      <c r="G51" s="52">
        <f t="shared" si="10"/>
        <v>44284440</v>
      </c>
      <c r="H51" s="52">
        <f t="shared" si="10"/>
        <v>1745698</v>
      </c>
      <c r="I51" s="52">
        <f t="shared" si="10"/>
        <v>0</v>
      </c>
      <c r="J51" s="52">
        <f t="shared" si="10"/>
        <v>136200</v>
      </c>
      <c r="K51" s="52">
        <f t="shared" si="10"/>
        <v>0</v>
      </c>
      <c r="L51" s="52">
        <f t="shared" si="10"/>
        <v>136200</v>
      </c>
      <c r="M51" s="52">
        <f t="shared" si="10"/>
        <v>3726</v>
      </c>
      <c r="N51" s="52">
        <f t="shared" si="10"/>
        <v>6804</v>
      </c>
      <c r="O51" s="52">
        <f t="shared" si="10"/>
        <v>0</v>
      </c>
      <c r="P51" s="52">
        <f t="shared" si="10"/>
        <v>0</v>
      </c>
      <c r="Q51" s="52" t="e">
        <f t="shared" si="10"/>
        <v>#REF!</v>
      </c>
      <c r="R51" s="52">
        <f>SUM(R52)</f>
        <v>92494922</v>
      </c>
    </row>
    <row r="52" spans="1:20" ht="53.25" customHeight="1" x14ac:dyDescent="0.3">
      <c r="A52" s="43" t="s">
        <v>99</v>
      </c>
      <c r="B52" s="43"/>
      <c r="C52" s="43"/>
      <c r="D52" s="99" t="s">
        <v>298</v>
      </c>
      <c r="E52" s="52">
        <f t="shared" ref="E52:Q52" si="11">SUM(E53:E76)</f>
        <v>92358722</v>
      </c>
      <c r="F52" s="52">
        <f t="shared" si="11"/>
        <v>92358722</v>
      </c>
      <c r="G52" s="52">
        <f t="shared" si="11"/>
        <v>44284440</v>
      </c>
      <c r="H52" s="52">
        <f t="shared" si="11"/>
        <v>1745698</v>
      </c>
      <c r="I52" s="52">
        <f t="shared" si="11"/>
        <v>0</v>
      </c>
      <c r="J52" s="52">
        <f t="shared" si="11"/>
        <v>136200</v>
      </c>
      <c r="K52" s="52">
        <f t="shared" si="11"/>
        <v>0</v>
      </c>
      <c r="L52" s="52">
        <f t="shared" si="11"/>
        <v>136200</v>
      </c>
      <c r="M52" s="52">
        <f t="shared" si="11"/>
        <v>3726</v>
      </c>
      <c r="N52" s="52">
        <f t="shared" si="11"/>
        <v>6804</v>
      </c>
      <c r="O52" s="52">
        <f t="shared" si="11"/>
        <v>0</v>
      </c>
      <c r="P52" s="52">
        <f t="shared" si="11"/>
        <v>0</v>
      </c>
      <c r="Q52" s="52" t="e">
        <f t="shared" si="11"/>
        <v>#REF!</v>
      </c>
      <c r="R52" s="52">
        <f>SUM(R53:R76)</f>
        <v>92494922</v>
      </c>
      <c r="T52" s="24"/>
    </row>
    <row r="53" spans="1:20" s="3" customFormat="1" ht="54.75" customHeight="1" x14ac:dyDescent="0.35">
      <c r="A53" s="9" t="s">
        <v>104</v>
      </c>
      <c r="B53" s="9" t="s">
        <v>61</v>
      </c>
      <c r="C53" s="9" t="s">
        <v>15</v>
      </c>
      <c r="D53" s="26" t="s">
        <v>221</v>
      </c>
      <c r="E53" s="19">
        <f>SUM(F53,I53)</f>
        <v>23624770</v>
      </c>
      <c r="F53" s="19">
        <v>23624770</v>
      </c>
      <c r="G53" s="111">
        <v>18393000</v>
      </c>
      <c r="H53" s="111">
        <v>383834</v>
      </c>
      <c r="I53" s="111"/>
      <c r="J53" s="19">
        <f>SUM(L53,O53)</f>
        <v>0</v>
      </c>
      <c r="K53" s="19"/>
      <c r="L53" s="111"/>
      <c r="M53" s="111"/>
      <c r="N53" s="111"/>
      <c r="O53" s="111"/>
      <c r="P53" s="111"/>
      <c r="Q53" s="111"/>
      <c r="R53" s="19">
        <f t="shared" ref="R53:R70" si="12">SUM(E53,J53)</f>
        <v>23624770</v>
      </c>
      <c r="T53" s="24">
        <f>SUM(E53,J53)</f>
        <v>23624770</v>
      </c>
    </row>
    <row r="54" spans="1:20" s="30" customFormat="1" ht="54" customHeight="1" x14ac:dyDescent="0.35">
      <c r="A54" s="9" t="s">
        <v>303</v>
      </c>
      <c r="B54" s="9" t="s">
        <v>199</v>
      </c>
      <c r="C54" s="9" t="s">
        <v>198</v>
      </c>
      <c r="D54" s="26" t="s">
        <v>197</v>
      </c>
      <c r="E54" s="19">
        <f>SUM(F54,I54)</f>
        <v>9864800</v>
      </c>
      <c r="F54" s="19">
        <v>9864800</v>
      </c>
      <c r="G54" s="19"/>
      <c r="H54" s="19"/>
      <c r="I54" s="108"/>
      <c r="J54" s="19"/>
      <c r="K54" s="19"/>
      <c r="L54" s="111"/>
      <c r="M54" s="111"/>
      <c r="N54" s="111"/>
      <c r="O54" s="19"/>
      <c r="P54" s="108"/>
      <c r="Q54" s="108"/>
      <c r="R54" s="19">
        <f t="shared" si="12"/>
        <v>9864800</v>
      </c>
    </row>
    <row r="55" spans="1:20" s="3" customFormat="1" ht="59.4" customHeight="1" x14ac:dyDescent="0.35">
      <c r="A55" s="9" t="s">
        <v>302</v>
      </c>
      <c r="B55" s="9" t="s">
        <v>185</v>
      </c>
      <c r="C55" s="9" t="s">
        <v>184</v>
      </c>
      <c r="D55" s="26" t="s">
        <v>183</v>
      </c>
      <c r="E55" s="19">
        <f t="shared" ref="E55:E76" si="13">SUM(F55,I55)</f>
        <v>620000</v>
      </c>
      <c r="F55" s="19">
        <v>620000</v>
      </c>
      <c r="G55" s="108"/>
      <c r="H55" s="108"/>
      <c r="I55" s="108"/>
      <c r="J55" s="19"/>
      <c r="K55" s="19"/>
      <c r="L55" s="111"/>
      <c r="M55" s="111"/>
      <c r="N55" s="111"/>
      <c r="O55" s="19"/>
      <c r="P55" s="108"/>
      <c r="Q55" s="108"/>
      <c r="R55" s="19">
        <f>SUM(E55,J55)</f>
        <v>620000</v>
      </c>
    </row>
    <row r="56" spans="1:20" s="3" customFormat="1" ht="0.6" customHeight="1" x14ac:dyDescent="0.35">
      <c r="A56" s="118"/>
      <c r="B56" s="118"/>
      <c r="C56" s="118"/>
      <c r="D56" s="259" t="s">
        <v>121</v>
      </c>
      <c r="E56" s="19">
        <f t="shared" si="13"/>
        <v>0</v>
      </c>
      <c r="F56" s="117"/>
      <c r="G56" s="117"/>
      <c r="H56" s="117"/>
      <c r="I56" s="122"/>
      <c r="J56" s="117">
        <f t="shared" ref="J56:J75" si="14">SUM(L56,O56)</f>
        <v>0</v>
      </c>
      <c r="K56" s="117"/>
      <c r="L56" s="115"/>
      <c r="M56" s="115"/>
      <c r="N56" s="115"/>
      <c r="O56" s="117"/>
      <c r="P56" s="122"/>
      <c r="Q56" s="122"/>
      <c r="R56" s="117">
        <f t="shared" si="12"/>
        <v>0</v>
      </c>
    </row>
    <row r="57" spans="1:20" s="65" customFormat="1" ht="47.4" customHeight="1" x14ac:dyDescent="0.35">
      <c r="A57" s="9" t="s">
        <v>304</v>
      </c>
      <c r="B57" s="9" t="s">
        <v>67</v>
      </c>
      <c r="C57" s="9" t="s">
        <v>46</v>
      </c>
      <c r="D57" s="26" t="s">
        <v>68</v>
      </c>
      <c r="E57" s="19">
        <v>57000</v>
      </c>
      <c r="F57" s="111">
        <v>57000</v>
      </c>
      <c r="G57" s="111"/>
      <c r="H57" s="111"/>
      <c r="I57" s="111"/>
      <c r="J57" s="19">
        <f t="shared" si="14"/>
        <v>0</v>
      </c>
      <c r="K57" s="19"/>
      <c r="L57" s="111"/>
      <c r="M57" s="111"/>
      <c r="N57" s="111"/>
      <c r="O57" s="19"/>
      <c r="P57" s="111"/>
      <c r="Q57" s="111"/>
      <c r="R57" s="19">
        <f t="shared" si="12"/>
        <v>57000</v>
      </c>
    </row>
    <row r="58" spans="1:20" s="55" customFormat="1" ht="0.6" hidden="1" customHeight="1" x14ac:dyDescent="0.35">
      <c r="A58" s="9" t="s">
        <v>305</v>
      </c>
      <c r="B58" s="9" t="s">
        <v>69</v>
      </c>
      <c r="C58" s="9" t="s">
        <v>46</v>
      </c>
      <c r="D58" s="26" t="s">
        <v>70</v>
      </c>
      <c r="E58" s="19">
        <f t="shared" si="13"/>
        <v>0</v>
      </c>
      <c r="F58" s="19"/>
      <c r="G58" s="111"/>
      <c r="H58" s="111"/>
      <c r="I58" s="111"/>
      <c r="J58" s="19">
        <f t="shared" si="14"/>
        <v>0</v>
      </c>
      <c r="K58" s="19"/>
      <c r="L58" s="111"/>
      <c r="M58" s="111"/>
      <c r="N58" s="111"/>
      <c r="O58" s="19"/>
      <c r="P58" s="111"/>
      <c r="Q58" s="111"/>
      <c r="R58" s="19">
        <f t="shared" si="12"/>
        <v>0</v>
      </c>
    </row>
    <row r="59" spans="1:20" s="55" customFormat="1" ht="34.200000000000003" hidden="1" customHeight="1" x14ac:dyDescent="0.35">
      <c r="A59" s="118"/>
      <c r="B59" s="118"/>
      <c r="C59" s="118"/>
      <c r="D59" s="259" t="s">
        <v>175</v>
      </c>
      <c r="E59" s="19">
        <f t="shared" si="13"/>
        <v>0</v>
      </c>
      <c r="F59" s="117"/>
      <c r="G59" s="115"/>
      <c r="H59" s="115"/>
      <c r="I59" s="115"/>
      <c r="J59" s="117">
        <f t="shared" si="14"/>
        <v>0</v>
      </c>
      <c r="K59" s="117"/>
      <c r="L59" s="115"/>
      <c r="M59" s="115"/>
      <c r="N59" s="115"/>
      <c r="O59" s="117"/>
      <c r="P59" s="115"/>
      <c r="Q59" s="115"/>
      <c r="R59" s="117">
        <f t="shared" si="12"/>
        <v>0</v>
      </c>
    </row>
    <row r="60" spans="1:20" s="66" customFormat="1" ht="41.4" customHeight="1" x14ac:dyDescent="0.35">
      <c r="A60" s="9" t="s">
        <v>306</v>
      </c>
      <c r="B60" s="9" t="s">
        <v>71</v>
      </c>
      <c r="C60" s="9" t="s">
        <v>46</v>
      </c>
      <c r="D60" s="26" t="s">
        <v>0</v>
      </c>
      <c r="E60" s="19">
        <f>SUM(F60,I60)</f>
        <v>3700000</v>
      </c>
      <c r="F60" s="19">
        <v>3700000</v>
      </c>
      <c r="G60" s="19"/>
      <c r="H60" s="19"/>
      <c r="I60" s="108"/>
      <c r="J60" s="19">
        <f t="shared" si="14"/>
        <v>0</v>
      </c>
      <c r="K60" s="19"/>
      <c r="L60" s="111"/>
      <c r="M60" s="111"/>
      <c r="N60" s="111"/>
      <c r="O60" s="19"/>
      <c r="P60" s="108"/>
      <c r="Q60" s="108"/>
      <c r="R60" s="19">
        <f t="shared" si="12"/>
        <v>3700000</v>
      </c>
    </row>
    <row r="61" spans="1:20" s="55" customFormat="1" ht="39" customHeight="1" x14ac:dyDescent="0.35">
      <c r="A61" s="9" t="s">
        <v>307</v>
      </c>
      <c r="B61" s="9" t="s">
        <v>73</v>
      </c>
      <c r="C61" s="9" t="s">
        <v>46</v>
      </c>
      <c r="D61" s="26" t="s">
        <v>72</v>
      </c>
      <c r="E61" s="19">
        <f t="shared" si="13"/>
        <v>3943000</v>
      </c>
      <c r="F61" s="19">
        <v>3943000</v>
      </c>
      <c r="G61" s="19"/>
      <c r="H61" s="19"/>
      <c r="I61" s="108"/>
      <c r="J61" s="19">
        <f t="shared" si="14"/>
        <v>0</v>
      </c>
      <c r="K61" s="19"/>
      <c r="L61" s="111"/>
      <c r="M61" s="111"/>
      <c r="N61" s="111"/>
      <c r="O61" s="19"/>
      <c r="P61" s="108"/>
      <c r="Q61" s="108"/>
      <c r="R61" s="19">
        <f t="shared" si="12"/>
        <v>3943000</v>
      </c>
    </row>
    <row r="62" spans="1:20" s="30" customFormat="1" ht="38.4" customHeight="1" x14ac:dyDescent="0.35">
      <c r="A62" s="28" t="s">
        <v>106</v>
      </c>
      <c r="B62" s="28" t="s">
        <v>105</v>
      </c>
      <c r="C62" s="27" t="s">
        <v>7</v>
      </c>
      <c r="D62" s="36" t="s">
        <v>111</v>
      </c>
      <c r="E62" s="19">
        <f t="shared" si="13"/>
        <v>130000</v>
      </c>
      <c r="F62" s="111">
        <v>130000</v>
      </c>
      <c r="G62" s="111"/>
      <c r="H62" s="111"/>
      <c r="I62" s="111"/>
      <c r="J62" s="120">
        <f t="shared" si="14"/>
        <v>0</v>
      </c>
      <c r="K62" s="120"/>
      <c r="L62" s="121"/>
      <c r="M62" s="121"/>
      <c r="N62" s="121"/>
      <c r="O62" s="121"/>
      <c r="P62" s="121"/>
      <c r="Q62" s="121"/>
      <c r="R62" s="120">
        <f t="shared" si="12"/>
        <v>130000</v>
      </c>
    </row>
    <row r="63" spans="1:20" s="30" customFormat="1" ht="42.6" customHeight="1" x14ac:dyDescent="0.35">
      <c r="A63" s="28" t="s">
        <v>109</v>
      </c>
      <c r="B63" s="102" t="s">
        <v>108</v>
      </c>
      <c r="C63" s="103" t="s">
        <v>28</v>
      </c>
      <c r="D63" s="36" t="s">
        <v>112</v>
      </c>
      <c r="E63" s="19">
        <f t="shared" si="13"/>
        <v>16200</v>
      </c>
      <c r="F63" s="123">
        <v>16200</v>
      </c>
      <c r="G63" s="123"/>
      <c r="H63" s="123"/>
      <c r="I63" s="123"/>
      <c r="J63" s="120">
        <f t="shared" si="14"/>
        <v>0</v>
      </c>
      <c r="K63" s="120"/>
      <c r="L63" s="121"/>
      <c r="M63" s="121"/>
      <c r="N63" s="121"/>
      <c r="O63" s="121"/>
      <c r="P63" s="121"/>
      <c r="Q63" s="121"/>
      <c r="R63" s="120">
        <f t="shared" si="12"/>
        <v>16200</v>
      </c>
    </row>
    <row r="64" spans="1:20" s="30" customFormat="1" ht="52.2" customHeight="1" x14ac:dyDescent="0.35">
      <c r="A64" s="28" t="s">
        <v>110</v>
      </c>
      <c r="B64" s="28" t="s">
        <v>107</v>
      </c>
      <c r="C64" s="27" t="s">
        <v>28</v>
      </c>
      <c r="D64" s="104" t="s">
        <v>8</v>
      </c>
      <c r="E64" s="19">
        <f t="shared" si="13"/>
        <v>2070770</v>
      </c>
      <c r="F64" s="123">
        <v>2070770</v>
      </c>
      <c r="G64" s="123"/>
      <c r="H64" s="123"/>
      <c r="I64" s="123"/>
      <c r="J64" s="120">
        <f t="shared" si="14"/>
        <v>0</v>
      </c>
      <c r="K64" s="120"/>
      <c r="L64" s="121"/>
      <c r="M64" s="121"/>
      <c r="N64" s="121"/>
      <c r="O64" s="121"/>
      <c r="P64" s="121"/>
      <c r="Q64" s="121"/>
      <c r="R64" s="120">
        <f t="shared" si="12"/>
        <v>2070770</v>
      </c>
    </row>
    <row r="65" spans="1:124" s="30" customFormat="1" ht="56.4" customHeight="1" x14ac:dyDescent="0.35">
      <c r="A65" s="28" t="s">
        <v>308</v>
      </c>
      <c r="B65" s="28" t="s">
        <v>309</v>
      </c>
      <c r="C65" s="27" t="s">
        <v>28</v>
      </c>
      <c r="D65" s="104" t="s">
        <v>284</v>
      </c>
      <c r="E65" s="19">
        <f t="shared" si="13"/>
        <v>3800</v>
      </c>
      <c r="F65" s="120">
        <v>3800</v>
      </c>
      <c r="G65" s="121"/>
      <c r="H65" s="121"/>
      <c r="I65" s="121"/>
      <c r="J65" s="120">
        <f t="shared" si="14"/>
        <v>0</v>
      </c>
      <c r="K65" s="120"/>
      <c r="L65" s="121"/>
      <c r="M65" s="121"/>
      <c r="N65" s="121"/>
      <c r="O65" s="121"/>
      <c r="P65" s="121"/>
      <c r="Q65" s="121"/>
      <c r="R65" s="120">
        <f t="shared" si="12"/>
        <v>3800</v>
      </c>
    </row>
    <row r="66" spans="1:124" s="30" customFormat="1" ht="0.6" customHeight="1" x14ac:dyDescent="0.35">
      <c r="A66" s="28" t="s">
        <v>113</v>
      </c>
      <c r="B66" s="152" t="s">
        <v>55</v>
      </c>
      <c r="C66" s="27" t="s">
        <v>30</v>
      </c>
      <c r="D66" s="36" t="s">
        <v>6</v>
      </c>
      <c r="E66" s="19">
        <f t="shared" si="13"/>
        <v>0</v>
      </c>
      <c r="F66" s="19"/>
      <c r="G66" s="111"/>
      <c r="H66" s="111"/>
      <c r="I66" s="111"/>
      <c r="J66" s="19">
        <f t="shared" si="14"/>
        <v>0</v>
      </c>
      <c r="K66" s="19"/>
      <c r="L66" s="108"/>
      <c r="M66" s="111"/>
      <c r="N66" s="111"/>
      <c r="O66" s="108"/>
      <c r="P66" s="124"/>
      <c r="Q66" s="123"/>
      <c r="R66" s="120">
        <f t="shared" si="12"/>
        <v>0</v>
      </c>
    </row>
    <row r="67" spans="1:124" s="30" customFormat="1" ht="45" customHeight="1" x14ac:dyDescent="0.35">
      <c r="A67" s="28" t="s">
        <v>115</v>
      </c>
      <c r="B67" s="28" t="s">
        <v>56</v>
      </c>
      <c r="C67" s="9" t="s">
        <v>29</v>
      </c>
      <c r="D67" s="36" t="s">
        <v>114</v>
      </c>
      <c r="E67" s="19">
        <f t="shared" si="13"/>
        <v>18821232</v>
      </c>
      <c r="F67" s="19">
        <v>18821232</v>
      </c>
      <c r="G67" s="19">
        <v>12930000</v>
      </c>
      <c r="H67" s="19">
        <v>1110219</v>
      </c>
      <c r="I67" s="19"/>
      <c r="J67" s="19">
        <v>16200</v>
      </c>
      <c r="K67" s="19"/>
      <c r="L67" s="19">
        <v>16200</v>
      </c>
      <c r="M67" s="19">
        <v>3726</v>
      </c>
      <c r="N67" s="19">
        <v>6804</v>
      </c>
      <c r="O67" s="19"/>
      <c r="P67" s="19"/>
      <c r="Q67" s="19" t="e">
        <f>SUM(#REF!)</f>
        <v>#REF!</v>
      </c>
      <c r="R67" s="19">
        <f t="shared" si="12"/>
        <v>18837432</v>
      </c>
    </row>
    <row r="68" spans="1:124" s="266" customFormat="1" ht="114" customHeight="1" x14ac:dyDescent="0.35">
      <c r="A68" s="9" t="s">
        <v>310</v>
      </c>
      <c r="B68" s="9" t="s">
        <v>75</v>
      </c>
      <c r="C68" s="9" t="s">
        <v>22</v>
      </c>
      <c r="D68" s="59" t="s">
        <v>451</v>
      </c>
      <c r="E68" s="19">
        <f t="shared" si="13"/>
        <v>16523650</v>
      </c>
      <c r="F68" s="19">
        <v>16523650</v>
      </c>
      <c r="G68" s="19">
        <v>12961440</v>
      </c>
      <c r="H68" s="19">
        <v>251645</v>
      </c>
      <c r="I68" s="19"/>
      <c r="J68" s="19">
        <v>120000</v>
      </c>
      <c r="K68" s="19"/>
      <c r="L68" s="19">
        <v>120000</v>
      </c>
      <c r="M68" s="19"/>
      <c r="N68" s="19"/>
      <c r="O68" s="19"/>
      <c r="P68" s="19"/>
      <c r="Q68" s="19"/>
      <c r="R68" s="19">
        <f t="shared" si="12"/>
        <v>16643650</v>
      </c>
    </row>
    <row r="69" spans="1:124" s="30" customFormat="1" ht="0.6" hidden="1" customHeight="1" x14ac:dyDescent="0.35">
      <c r="A69" s="27" t="s">
        <v>311</v>
      </c>
      <c r="B69" s="47">
        <v>3124</v>
      </c>
      <c r="C69" s="125">
        <v>1040</v>
      </c>
      <c r="D69" s="126" t="s">
        <v>312</v>
      </c>
      <c r="E69" s="19">
        <f t="shared" si="13"/>
        <v>0</v>
      </c>
      <c r="F69" s="120"/>
      <c r="G69" s="121"/>
      <c r="H69" s="121"/>
      <c r="I69" s="121"/>
      <c r="J69" s="120">
        <f t="shared" si="14"/>
        <v>0</v>
      </c>
      <c r="K69" s="120"/>
      <c r="L69" s="121"/>
      <c r="M69" s="121"/>
      <c r="N69" s="121"/>
      <c r="O69" s="120"/>
      <c r="P69" s="121"/>
      <c r="Q69" s="121"/>
      <c r="R69" s="120">
        <f t="shared" si="12"/>
        <v>0</v>
      </c>
    </row>
    <row r="70" spans="1:124" s="30" customFormat="1" ht="8.4" hidden="1" customHeight="1" x14ac:dyDescent="0.35">
      <c r="A70" s="9" t="s">
        <v>313</v>
      </c>
      <c r="B70" s="9" t="s">
        <v>48</v>
      </c>
      <c r="C70" s="9" t="s">
        <v>22</v>
      </c>
      <c r="D70" s="59" t="s">
        <v>78</v>
      </c>
      <c r="E70" s="19">
        <f t="shared" si="13"/>
        <v>0</v>
      </c>
      <c r="F70" s="19"/>
      <c r="G70" s="19"/>
      <c r="H70" s="19"/>
      <c r="I70" s="19"/>
      <c r="J70" s="19">
        <f t="shared" si="14"/>
        <v>0</v>
      </c>
      <c r="K70" s="19"/>
      <c r="L70" s="19"/>
      <c r="M70" s="19"/>
      <c r="N70" s="19"/>
      <c r="O70" s="19"/>
      <c r="P70" s="19"/>
      <c r="Q70" s="19"/>
      <c r="R70" s="19">
        <f t="shared" si="12"/>
        <v>0</v>
      </c>
    </row>
    <row r="71" spans="1:124" s="54" customFormat="1" ht="111.6" customHeight="1" x14ac:dyDescent="0.35">
      <c r="A71" s="35" t="s">
        <v>117</v>
      </c>
      <c r="B71" s="35" t="s">
        <v>50</v>
      </c>
      <c r="C71" s="9" t="s">
        <v>29</v>
      </c>
      <c r="D71" s="26" t="s">
        <v>116</v>
      </c>
      <c r="E71" s="19">
        <f t="shared" si="13"/>
        <v>120000</v>
      </c>
      <c r="F71" s="19">
        <v>120000</v>
      </c>
      <c r="G71" s="113"/>
      <c r="H71" s="113"/>
      <c r="I71" s="113"/>
      <c r="J71" s="19">
        <f t="shared" si="14"/>
        <v>0</v>
      </c>
      <c r="K71" s="19"/>
      <c r="L71" s="113"/>
      <c r="M71" s="113"/>
      <c r="N71" s="113"/>
      <c r="O71" s="19"/>
      <c r="P71" s="113"/>
      <c r="Q71" s="113"/>
      <c r="R71" s="19">
        <f>SUM(J71,E71)</f>
        <v>120000</v>
      </c>
    </row>
    <row r="72" spans="1:124" s="30" customFormat="1" ht="24" hidden="1" customHeight="1" x14ac:dyDescent="0.35">
      <c r="A72" s="35" t="s">
        <v>118</v>
      </c>
      <c r="B72" s="35" t="s">
        <v>119</v>
      </c>
      <c r="C72" s="9" t="s">
        <v>7</v>
      </c>
      <c r="D72" s="26" t="s">
        <v>222</v>
      </c>
      <c r="E72" s="19">
        <f t="shared" si="13"/>
        <v>0</v>
      </c>
      <c r="F72" s="19"/>
      <c r="G72" s="113"/>
      <c r="H72" s="113"/>
      <c r="I72" s="113"/>
      <c r="J72" s="19">
        <f t="shared" si="14"/>
        <v>0</v>
      </c>
      <c r="K72" s="19"/>
      <c r="L72" s="113"/>
      <c r="M72" s="113"/>
      <c r="N72" s="113"/>
      <c r="O72" s="19"/>
      <c r="P72" s="113"/>
      <c r="Q72" s="113"/>
      <c r="R72" s="19">
        <f>SUM(J72,E72)</f>
        <v>0</v>
      </c>
    </row>
    <row r="73" spans="1:124" s="30" customFormat="1" ht="52.2" customHeight="1" x14ac:dyDescent="0.35">
      <c r="A73" s="28" t="s">
        <v>120</v>
      </c>
      <c r="B73" s="28" t="s">
        <v>79</v>
      </c>
      <c r="C73" s="9" t="s">
        <v>21</v>
      </c>
      <c r="D73" s="26" t="s">
        <v>80</v>
      </c>
      <c r="E73" s="19">
        <f t="shared" si="13"/>
        <v>12863500</v>
      </c>
      <c r="F73" s="19">
        <v>12863500</v>
      </c>
      <c r="G73" s="111"/>
      <c r="H73" s="111"/>
      <c r="I73" s="111"/>
      <c r="J73" s="19">
        <f t="shared" si="14"/>
        <v>0</v>
      </c>
      <c r="K73" s="19"/>
      <c r="L73" s="111"/>
      <c r="M73" s="111"/>
      <c r="N73" s="111"/>
      <c r="O73" s="19"/>
      <c r="P73" s="111"/>
      <c r="Q73" s="111"/>
      <c r="R73" s="19">
        <f>SUM(E73,J73)</f>
        <v>12863500</v>
      </c>
    </row>
    <row r="74" spans="1:124" s="30" customFormat="1" ht="1.8" hidden="1" customHeight="1" x14ac:dyDescent="0.35">
      <c r="A74" s="100" t="s">
        <v>315</v>
      </c>
      <c r="B74" s="100" t="s">
        <v>181</v>
      </c>
      <c r="C74" s="101" t="s">
        <v>166</v>
      </c>
      <c r="D74" s="26" t="s">
        <v>182</v>
      </c>
      <c r="E74" s="19">
        <f t="shared" si="13"/>
        <v>0</v>
      </c>
      <c r="F74" s="120"/>
      <c r="G74" s="121"/>
      <c r="H74" s="121"/>
      <c r="I74" s="121"/>
      <c r="J74" s="120">
        <f t="shared" si="14"/>
        <v>0</v>
      </c>
      <c r="K74" s="120"/>
      <c r="L74" s="121"/>
      <c r="M74" s="121"/>
      <c r="N74" s="121"/>
      <c r="O74" s="120"/>
      <c r="P74" s="121"/>
      <c r="Q74" s="121"/>
      <c r="R74" s="19">
        <f>SUM(E74,J74)</f>
        <v>0</v>
      </c>
    </row>
    <row r="75" spans="1:124" s="89" customFormat="1" ht="77.400000000000006" hidden="1" customHeight="1" x14ac:dyDescent="0.35">
      <c r="A75" s="9" t="s">
        <v>347</v>
      </c>
      <c r="B75" s="9" t="s">
        <v>291</v>
      </c>
      <c r="C75" s="9" t="s">
        <v>293</v>
      </c>
      <c r="D75" s="59" t="s">
        <v>295</v>
      </c>
      <c r="E75" s="19">
        <f t="shared" si="13"/>
        <v>0</v>
      </c>
      <c r="F75" s="120"/>
      <c r="G75" s="121"/>
      <c r="H75" s="121"/>
      <c r="I75" s="121"/>
      <c r="J75" s="19">
        <f t="shared" si="14"/>
        <v>0</v>
      </c>
      <c r="K75" s="120"/>
      <c r="L75" s="121"/>
      <c r="M75" s="121"/>
      <c r="N75" s="121"/>
      <c r="O75" s="120"/>
      <c r="P75" s="121"/>
      <c r="Q75" s="121"/>
      <c r="R75" s="19">
        <f>SUM(E75,J75)</f>
        <v>0</v>
      </c>
      <c r="S75" s="3"/>
      <c r="T75" s="139"/>
      <c r="U75" s="138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139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</row>
    <row r="76" spans="1:124" s="3" customFormat="1" ht="80.400000000000006" hidden="1" customHeight="1" x14ac:dyDescent="0.35">
      <c r="A76" s="9" t="s">
        <v>361</v>
      </c>
      <c r="B76" s="9" t="s">
        <v>352</v>
      </c>
      <c r="C76" s="9" t="s">
        <v>25</v>
      </c>
      <c r="D76" s="59" t="s">
        <v>153</v>
      </c>
      <c r="E76" s="19">
        <f t="shared" si="13"/>
        <v>0</v>
      </c>
      <c r="F76" s="120"/>
      <c r="G76" s="121"/>
      <c r="H76" s="121"/>
      <c r="I76" s="121"/>
      <c r="J76" s="19"/>
      <c r="K76" s="120"/>
      <c r="L76" s="121"/>
      <c r="M76" s="121"/>
      <c r="N76" s="121"/>
      <c r="O76" s="120"/>
      <c r="P76" s="121"/>
      <c r="Q76" s="121"/>
      <c r="R76" s="19">
        <f>SUM(E76,J76)</f>
        <v>0</v>
      </c>
    </row>
    <row r="77" spans="1:124" s="3" customFormat="1" ht="59.4" customHeight="1" x14ac:dyDescent="0.3">
      <c r="A77" s="43" t="s">
        <v>9</v>
      </c>
      <c r="B77" s="43"/>
      <c r="C77" s="43"/>
      <c r="D77" s="53" t="s">
        <v>275</v>
      </c>
      <c r="E77" s="52">
        <f t="shared" ref="E77:R77" si="15">SUM(E78)</f>
        <v>36334664</v>
      </c>
      <c r="F77" s="52">
        <f t="shared" si="15"/>
        <v>36334664</v>
      </c>
      <c r="G77" s="52">
        <f t="shared" si="15"/>
        <v>25220195</v>
      </c>
      <c r="H77" s="52">
        <f t="shared" si="15"/>
        <v>1759800</v>
      </c>
      <c r="I77" s="52">
        <f t="shared" si="15"/>
        <v>0</v>
      </c>
      <c r="J77" s="52">
        <f t="shared" si="15"/>
        <v>435440</v>
      </c>
      <c r="K77" s="52">
        <f t="shared" si="15"/>
        <v>0</v>
      </c>
      <c r="L77" s="52">
        <f t="shared" si="15"/>
        <v>424440</v>
      </c>
      <c r="M77" s="52">
        <f t="shared" si="15"/>
        <v>227090</v>
      </c>
      <c r="N77" s="52">
        <f t="shared" si="15"/>
        <v>0</v>
      </c>
      <c r="O77" s="52">
        <f t="shared" si="15"/>
        <v>11000</v>
      </c>
      <c r="P77" s="52">
        <f t="shared" si="15"/>
        <v>0</v>
      </c>
      <c r="Q77" s="52">
        <f t="shared" si="15"/>
        <v>0</v>
      </c>
      <c r="R77" s="52">
        <f t="shared" si="15"/>
        <v>36770104</v>
      </c>
    </row>
    <row r="78" spans="1:124" s="3" customFormat="1" ht="56.25" customHeight="1" x14ac:dyDescent="0.3">
      <c r="A78" s="43" t="s">
        <v>10</v>
      </c>
      <c r="B78" s="43"/>
      <c r="C78" s="43"/>
      <c r="D78" s="53" t="s">
        <v>275</v>
      </c>
      <c r="E78" s="52">
        <f t="shared" ref="E78:R78" si="16">SUM(E79:E92)</f>
        <v>36334664</v>
      </c>
      <c r="F78" s="52">
        <f t="shared" si="16"/>
        <v>36334664</v>
      </c>
      <c r="G78" s="52">
        <f t="shared" si="16"/>
        <v>25220195</v>
      </c>
      <c r="H78" s="52">
        <f t="shared" si="16"/>
        <v>1759800</v>
      </c>
      <c r="I78" s="52">
        <f t="shared" si="16"/>
        <v>0</v>
      </c>
      <c r="J78" s="52">
        <f>J79+J80+J81+J82+J83+J84+J85+J86+J87+J88+J89+J92</f>
        <v>435440</v>
      </c>
      <c r="K78" s="52">
        <f t="shared" si="16"/>
        <v>0</v>
      </c>
      <c r="L78" s="52">
        <f t="shared" si="16"/>
        <v>424440</v>
      </c>
      <c r="M78" s="52">
        <f t="shared" si="16"/>
        <v>227090</v>
      </c>
      <c r="N78" s="52">
        <f t="shared" si="16"/>
        <v>0</v>
      </c>
      <c r="O78" s="52">
        <f t="shared" si="16"/>
        <v>11000</v>
      </c>
      <c r="P78" s="52">
        <f t="shared" si="16"/>
        <v>0</v>
      </c>
      <c r="Q78" s="52">
        <f t="shared" si="16"/>
        <v>0</v>
      </c>
      <c r="R78" s="52">
        <f t="shared" si="16"/>
        <v>36770104</v>
      </c>
      <c r="T78" s="24"/>
    </row>
    <row r="79" spans="1:124" s="3" customFormat="1" ht="56.25" customHeight="1" x14ac:dyDescent="0.35">
      <c r="A79" s="9" t="s">
        <v>124</v>
      </c>
      <c r="B79" s="9" t="s">
        <v>61</v>
      </c>
      <c r="C79" s="9" t="s">
        <v>15</v>
      </c>
      <c r="D79" s="26" t="s">
        <v>221</v>
      </c>
      <c r="E79" s="19">
        <f t="shared" ref="E79:E92" si="17">SUM(F79,I79)</f>
        <v>4511387</v>
      </c>
      <c r="F79" s="19">
        <v>4511387</v>
      </c>
      <c r="G79" s="19">
        <v>3523530</v>
      </c>
      <c r="H79" s="111">
        <v>54600</v>
      </c>
      <c r="I79" s="111"/>
      <c r="J79" s="19">
        <f t="shared" ref="J79:J91" si="18">SUM(L79,O79)</f>
        <v>0</v>
      </c>
      <c r="K79" s="111"/>
      <c r="L79" s="111"/>
      <c r="M79" s="111"/>
      <c r="N79" s="111"/>
      <c r="O79" s="111"/>
      <c r="P79" s="111"/>
      <c r="Q79" s="108"/>
      <c r="R79" s="19">
        <f>SUM(J79,E79)</f>
        <v>4511387</v>
      </c>
      <c r="T79" s="24">
        <f>SUM(E79,J79)</f>
        <v>4511387</v>
      </c>
    </row>
    <row r="80" spans="1:124" s="3" customFormat="1" ht="42" customHeight="1" x14ac:dyDescent="0.35">
      <c r="A80" s="9" t="s">
        <v>226</v>
      </c>
      <c r="B80" s="9" t="s">
        <v>227</v>
      </c>
      <c r="C80" s="9" t="s">
        <v>18</v>
      </c>
      <c r="D80" s="256" t="s">
        <v>316</v>
      </c>
      <c r="E80" s="19">
        <f t="shared" si="17"/>
        <v>12265050</v>
      </c>
      <c r="F80" s="19">
        <v>12265050</v>
      </c>
      <c r="G80" s="19">
        <v>9511000</v>
      </c>
      <c r="H80" s="19">
        <v>406700</v>
      </c>
      <c r="I80" s="19"/>
      <c r="J80" s="19">
        <v>313740</v>
      </c>
      <c r="K80" s="19"/>
      <c r="L80" s="19">
        <v>313740</v>
      </c>
      <c r="M80" s="19">
        <v>227090</v>
      </c>
      <c r="N80" s="19"/>
      <c r="O80" s="19"/>
      <c r="P80" s="19"/>
      <c r="Q80" s="19"/>
      <c r="R80" s="19">
        <f>SUM(J80,E80)</f>
        <v>12578790</v>
      </c>
    </row>
    <row r="81" spans="1:22" s="40" customFormat="1" ht="54" customHeight="1" x14ac:dyDescent="0.35">
      <c r="A81" s="9" t="s">
        <v>317</v>
      </c>
      <c r="B81" s="9" t="s">
        <v>76</v>
      </c>
      <c r="C81" s="9" t="s">
        <v>22</v>
      </c>
      <c r="D81" s="59" t="s">
        <v>452</v>
      </c>
      <c r="E81" s="19">
        <f t="shared" si="17"/>
        <v>887421</v>
      </c>
      <c r="F81" s="19">
        <v>887421</v>
      </c>
      <c r="G81" s="19">
        <v>591345</v>
      </c>
      <c r="H81" s="19"/>
      <c r="I81" s="19"/>
      <c r="J81" s="19">
        <f t="shared" si="18"/>
        <v>0</v>
      </c>
      <c r="K81" s="19"/>
      <c r="L81" s="111"/>
      <c r="M81" s="111"/>
      <c r="N81" s="111"/>
      <c r="O81" s="19"/>
      <c r="P81" s="111"/>
      <c r="Q81" s="111"/>
      <c r="R81" s="19">
        <f>SUM(E81,J81)</f>
        <v>887421</v>
      </c>
    </row>
    <row r="82" spans="1:22" s="30" customFormat="1" ht="87.6" customHeight="1" x14ac:dyDescent="0.35">
      <c r="A82" s="9" t="s">
        <v>318</v>
      </c>
      <c r="B82" s="9" t="s">
        <v>49</v>
      </c>
      <c r="C82" s="9" t="s">
        <v>22</v>
      </c>
      <c r="D82" s="26" t="s">
        <v>2</v>
      </c>
      <c r="E82" s="19">
        <f t="shared" si="17"/>
        <v>375940</v>
      </c>
      <c r="F82" s="19">
        <v>375940</v>
      </c>
      <c r="G82" s="19"/>
      <c r="H82" s="19"/>
      <c r="I82" s="19"/>
      <c r="J82" s="19">
        <f t="shared" si="18"/>
        <v>0</v>
      </c>
      <c r="K82" s="19"/>
      <c r="L82" s="111"/>
      <c r="M82" s="111"/>
      <c r="N82" s="111"/>
      <c r="O82" s="19"/>
      <c r="P82" s="111"/>
      <c r="Q82" s="111"/>
      <c r="R82" s="19">
        <f>SUM(E82,J82)</f>
        <v>375940</v>
      </c>
    </row>
    <row r="83" spans="1:22" s="3" customFormat="1" ht="43.8" customHeight="1" x14ac:dyDescent="0.35">
      <c r="A83" s="9" t="s">
        <v>123</v>
      </c>
      <c r="B83" s="9" t="s">
        <v>125</v>
      </c>
      <c r="C83" s="9" t="s">
        <v>31</v>
      </c>
      <c r="D83" s="256" t="s">
        <v>122</v>
      </c>
      <c r="E83" s="19">
        <f t="shared" si="17"/>
        <v>6606730</v>
      </c>
      <c r="F83" s="19">
        <v>6606730</v>
      </c>
      <c r="G83" s="19">
        <v>4935030</v>
      </c>
      <c r="H83" s="19">
        <v>292100</v>
      </c>
      <c r="I83" s="19"/>
      <c r="J83" s="19">
        <v>28000</v>
      </c>
      <c r="K83" s="19"/>
      <c r="L83" s="19">
        <v>17000</v>
      </c>
      <c r="M83" s="19"/>
      <c r="N83" s="19"/>
      <c r="O83" s="19">
        <v>11000</v>
      </c>
      <c r="P83" s="19"/>
      <c r="Q83" s="19"/>
      <c r="R83" s="19">
        <f t="shared" ref="R83:R93" si="19">SUM(J83,E83)</f>
        <v>6634730</v>
      </c>
    </row>
    <row r="84" spans="1:22" ht="68.400000000000006" customHeight="1" x14ac:dyDescent="0.35">
      <c r="A84" s="9" t="s">
        <v>126</v>
      </c>
      <c r="B84" s="9" t="s">
        <v>57</v>
      </c>
      <c r="C84" s="9" t="s">
        <v>32</v>
      </c>
      <c r="D84" s="26" t="s">
        <v>127</v>
      </c>
      <c r="E84" s="19">
        <f t="shared" si="17"/>
        <v>5710880</v>
      </c>
      <c r="F84" s="19">
        <v>5710880</v>
      </c>
      <c r="G84" s="19">
        <v>3785170</v>
      </c>
      <c r="H84" s="19">
        <v>813300</v>
      </c>
      <c r="I84" s="19"/>
      <c r="J84" s="19">
        <v>17700</v>
      </c>
      <c r="K84" s="19"/>
      <c r="L84" s="19">
        <v>17700</v>
      </c>
      <c r="M84" s="19"/>
      <c r="N84" s="19"/>
      <c r="O84" s="19"/>
      <c r="P84" s="19"/>
      <c r="Q84" s="19"/>
      <c r="R84" s="19">
        <f t="shared" si="19"/>
        <v>5728580</v>
      </c>
    </row>
    <row r="85" spans="1:22" ht="57.75" customHeight="1" x14ac:dyDescent="0.35">
      <c r="A85" s="45" t="s">
        <v>128</v>
      </c>
      <c r="B85" s="45" t="s">
        <v>129</v>
      </c>
      <c r="C85" s="45" t="s">
        <v>33</v>
      </c>
      <c r="D85" s="51" t="s">
        <v>130</v>
      </c>
      <c r="E85" s="19">
        <f t="shared" si="17"/>
        <v>4023006</v>
      </c>
      <c r="F85" s="19">
        <v>4023006</v>
      </c>
      <c r="G85" s="19">
        <v>2874120</v>
      </c>
      <c r="H85" s="19">
        <v>193100</v>
      </c>
      <c r="I85" s="19"/>
      <c r="J85" s="19">
        <v>42000</v>
      </c>
      <c r="K85" s="19"/>
      <c r="L85" s="19">
        <v>42000</v>
      </c>
      <c r="M85" s="19"/>
      <c r="N85" s="19"/>
      <c r="O85" s="19"/>
      <c r="P85" s="19"/>
      <c r="Q85" s="19"/>
      <c r="R85" s="19">
        <f>E85+J85</f>
        <v>4065006</v>
      </c>
    </row>
    <row r="86" spans="1:22" ht="37.5" customHeight="1" x14ac:dyDescent="0.35">
      <c r="A86" s="45" t="s">
        <v>132</v>
      </c>
      <c r="B86" s="45" t="s">
        <v>133</v>
      </c>
      <c r="C86" s="45" t="s">
        <v>33</v>
      </c>
      <c r="D86" s="51" t="s">
        <v>131</v>
      </c>
      <c r="E86" s="19">
        <f t="shared" si="17"/>
        <v>150000</v>
      </c>
      <c r="F86" s="19">
        <v>150000</v>
      </c>
      <c r="G86" s="19"/>
      <c r="H86" s="19"/>
      <c r="I86" s="19"/>
      <c r="J86" s="19">
        <f t="shared" si="18"/>
        <v>0</v>
      </c>
      <c r="K86" s="19"/>
      <c r="L86" s="19"/>
      <c r="M86" s="19"/>
      <c r="N86" s="19"/>
      <c r="O86" s="19"/>
      <c r="P86" s="19"/>
      <c r="Q86" s="19"/>
      <c r="R86" s="19">
        <f t="shared" si="19"/>
        <v>150000</v>
      </c>
    </row>
    <row r="87" spans="1:22" ht="37.799999999999997" customHeight="1" x14ac:dyDescent="0.35">
      <c r="A87" s="45" t="s">
        <v>319</v>
      </c>
      <c r="B87" s="9" t="s">
        <v>51</v>
      </c>
      <c r="C87" s="97" t="s">
        <v>20</v>
      </c>
      <c r="D87" s="36" t="s">
        <v>4</v>
      </c>
      <c r="E87" s="19">
        <f t="shared" si="17"/>
        <v>1436430</v>
      </c>
      <c r="F87" s="19">
        <v>1436430</v>
      </c>
      <c r="G87" s="113"/>
      <c r="H87" s="113"/>
      <c r="I87" s="113"/>
      <c r="J87" s="19">
        <f t="shared" si="18"/>
        <v>0</v>
      </c>
      <c r="K87" s="19"/>
      <c r="L87" s="113"/>
      <c r="M87" s="113"/>
      <c r="N87" s="113"/>
      <c r="O87" s="19"/>
      <c r="P87" s="113"/>
      <c r="Q87" s="113"/>
      <c r="R87" s="19">
        <f t="shared" si="19"/>
        <v>1436430</v>
      </c>
    </row>
    <row r="88" spans="1:22" s="30" customFormat="1" ht="38.4" customHeight="1" x14ac:dyDescent="0.35">
      <c r="A88" s="9" t="s">
        <v>320</v>
      </c>
      <c r="B88" s="9" t="s">
        <v>52</v>
      </c>
      <c r="C88" s="27" t="s">
        <v>20</v>
      </c>
      <c r="D88" s="36" t="s">
        <v>3</v>
      </c>
      <c r="E88" s="19">
        <f>SUM(F88,I88)</f>
        <v>288820</v>
      </c>
      <c r="F88" s="19">
        <v>288820</v>
      </c>
      <c r="G88" s="111"/>
      <c r="H88" s="111"/>
      <c r="I88" s="111"/>
      <c r="J88" s="19">
        <f t="shared" si="18"/>
        <v>0</v>
      </c>
      <c r="K88" s="19"/>
      <c r="L88" s="113"/>
      <c r="M88" s="113"/>
      <c r="N88" s="113"/>
      <c r="O88" s="19"/>
      <c r="P88" s="113"/>
      <c r="Q88" s="113"/>
      <c r="R88" s="19">
        <f t="shared" si="19"/>
        <v>288820</v>
      </c>
    </row>
    <row r="89" spans="1:22" s="30" customFormat="1" ht="60.6" customHeight="1" x14ac:dyDescent="0.35">
      <c r="A89" s="9" t="s">
        <v>371</v>
      </c>
      <c r="B89" s="9" t="s">
        <v>372</v>
      </c>
      <c r="C89" s="27" t="s">
        <v>20</v>
      </c>
      <c r="D89" s="36" t="s">
        <v>373</v>
      </c>
      <c r="E89" s="19">
        <f>F89</f>
        <v>79000</v>
      </c>
      <c r="F89" s="19">
        <v>79000</v>
      </c>
      <c r="G89" s="111"/>
      <c r="H89" s="111"/>
      <c r="I89" s="111"/>
      <c r="J89" s="19">
        <f t="shared" si="18"/>
        <v>0</v>
      </c>
      <c r="K89" s="19"/>
      <c r="L89" s="113"/>
      <c r="M89" s="113"/>
      <c r="N89" s="113"/>
      <c r="O89" s="19"/>
      <c r="P89" s="113"/>
      <c r="Q89" s="113"/>
      <c r="R89" s="19">
        <f t="shared" si="19"/>
        <v>79000</v>
      </c>
    </row>
    <row r="90" spans="1:22" s="30" customFormat="1" ht="0.6" hidden="1" customHeight="1" x14ac:dyDescent="0.35">
      <c r="A90" s="9" t="s">
        <v>321</v>
      </c>
      <c r="B90" s="9" t="s">
        <v>179</v>
      </c>
      <c r="C90" s="27" t="s">
        <v>20</v>
      </c>
      <c r="D90" s="36" t="s">
        <v>180</v>
      </c>
      <c r="E90" s="19"/>
      <c r="F90" s="19"/>
      <c r="G90" s="111"/>
      <c r="H90" s="111"/>
      <c r="I90" s="111"/>
      <c r="J90" s="19">
        <f t="shared" si="18"/>
        <v>0</v>
      </c>
      <c r="K90" s="19"/>
      <c r="L90" s="113"/>
      <c r="M90" s="113"/>
      <c r="N90" s="113"/>
      <c r="O90" s="19"/>
      <c r="P90" s="113"/>
      <c r="Q90" s="113"/>
      <c r="R90" s="19">
        <f t="shared" si="19"/>
        <v>0</v>
      </c>
    </row>
    <row r="91" spans="1:22" s="30" customFormat="1" ht="0.6" hidden="1" customHeight="1" x14ac:dyDescent="0.35">
      <c r="A91" s="9" t="s">
        <v>362</v>
      </c>
      <c r="B91" s="9" t="s">
        <v>363</v>
      </c>
      <c r="C91" s="27" t="s">
        <v>364</v>
      </c>
      <c r="D91" s="36" t="s">
        <v>365</v>
      </c>
      <c r="E91" s="19">
        <f t="shared" si="17"/>
        <v>0</v>
      </c>
      <c r="F91" s="19"/>
      <c r="G91" s="111"/>
      <c r="H91" s="111"/>
      <c r="I91" s="111"/>
      <c r="J91" s="19">
        <f t="shared" si="18"/>
        <v>0</v>
      </c>
      <c r="K91" s="19"/>
      <c r="L91" s="113"/>
      <c r="M91" s="113"/>
      <c r="N91" s="113"/>
      <c r="O91" s="19"/>
      <c r="P91" s="113"/>
      <c r="Q91" s="113"/>
      <c r="R91" s="19">
        <f t="shared" si="19"/>
        <v>0</v>
      </c>
    </row>
    <row r="92" spans="1:22" s="30" customFormat="1" ht="40.200000000000003" customHeight="1" x14ac:dyDescent="0.35">
      <c r="A92" s="9" t="s">
        <v>381</v>
      </c>
      <c r="B92" s="9" t="s">
        <v>171</v>
      </c>
      <c r="C92" s="27" t="s">
        <v>34</v>
      </c>
      <c r="D92" s="36" t="s">
        <v>172</v>
      </c>
      <c r="E92" s="19">
        <f t="shared" si="17"/>
        <v>0</v>
      </c>
      <c r="F92" s="19"/>
      <c r="G92" s="111"/>
      <c r="H92" s="111"/>
      <c r="I92" s="111"/>
      <c r="J92" s="19">
        <v>34000</v>
      </c>
      <c r="K92" s="19"/>
      <c r="L92" s="113">
        <v>34000</v>
      </c>
      <c r="M92" s="113"/>
      <c r="N92" s="113"/>
      <c r="O92" s="19"/>
      <c r="P92" s="113"/>
      <c r="Q92" s="113"/>
      <c r="R92" s="19">
        <f t="shared" si="19"/>
        <v>34000</v>
      </c>
    </row>
    <row r="93" spans="1:22" s="30" customFormat="1" ht="57" customHeight="1" x14ac:dyDescent="0.3">
      <c r="A93" s="43" t="s">
        <v>246</v>
      </c>
      <c r="B93" s="94"/>
      <c r="C93" s="94"/>
      <c r="D93" s="53" t="s">
        <v>247</v>
      </c>
      <c r="E93" s="52">
        <f t="shared" ref="E93:Q93" si="20">SUM(E94)</f>
        <v>83146617</v>
      </c>
      <c r="F93" s="52">
        <f t="shared" si="20"/>
        <v>11665560</v>
      </c>
      <c r="G93" s="52">
        <f t="shared" si="20"/>
        <v>7861436</v>
      </c>
      <c r="H93" s="52">
        <f t="shared" si="20"/>
        <v>450477</v>
      </c>
      <c r="I93" s="52">
        <f t="shared" si="20"/>
        <v>71481057</v>
      </c>
      <c r="J93" s="147">
        <f t="shared" si="20"/>
        <v>8129176</v>
      </c>
      <c r="K93" s="147">
        <f t="shared" si="20"/>
        <v>7285000</v>
      </c>
      <c r="L93" s="147">
        <f t="shared" si="20"/>
        <v>124800</v>
      </c>
      <c r="M93" s="141">
        <f t="shared" si="20"/>
        <v>0</v>
      </c>
      <c r="N93" s="141">
        <f t="shared" si="20"/>
        <v>0</v>
      </c>
      <c r="O93" s="147">
        <f t="shared" si="20"/>
        <v>8004376</v>
      </c>
      <c r="P93" s="147">
        <f t="shared" si="20"/>
        <v>0</v>
      </c>
      <c r="Q93" s="147">
        <f t="shared" si="20"/>
        <v>0</v>
      </c>
      <c r="R93" s="147">
        <f t="shared" si="19"/>
        <v>91275793</v>
      </c>
    </row>
    <row r="94" spans="1:22" s="41" customFormat="1" ht="70.5" customHeight="1" x14ac:dyDescent="0.3">
      <c r="A94" s="43" t="s">
        <v>248</v>
      </c>
      <c r="B94" s="94"/>
      <c r="C94" s="94"/>
      <c r="D94" s="53" t="s">
        <v>247</v>
      </c>
      <c r="E94" s="52">
        <f t="shared" ref="E94:R94" si="21">SUM(E95:E118)</f>
        <v>83146617</v>
      </c>
      <c r="F94" s="52">
        <f t="shared" si="21"/>
        <v>11665560</v>
      </c>
      <c r="G94" s="52">
        <f t="shared" si="21"/>
        <v>7861436</v>
      </c>
      <c r="H94" s="52">
        <f t="shared" si="21"/>
        <v>450477</v>
      </c>
      <c r="I94" s="52">
        <f t="shared" si="21"/>
        <v>71481057</v>
      </c>
      <c r="J94" s="52">
        <f t="shared" si="21"/>
        <v>8129176</v>
      </c>
      <c r="K94" s="52">
        <f t="shared" si="21"/>
        <v>7285000</v>
      </c>
      <c r="L94" s="52">
        <f t="shared" si="21"/>
        <v>124800</v>
      </c>
      <c r="M94" s="52">
        <f t="shared" si="21"/>
        <v>0</v>
      </c>
      <c r="N94" s="52">
        <f t="shared" si="21"/>
        <v>0</v>
      </c>
      <c r="O94" s="52">
        <f>O95+O100+O101+O102+O103+O105+O106+O107+O108+O110+O111+O112+O113+O114+O115+O117+O118</f>
        <v>8004376</v>
      </c>
      <c r="P94" s="52">
        <f t="shared" si="21"/>
        <v>0</v>
      </c>
      <c r="Q94" s="52">
        <f t="shared" si="21"/>
        <v>0</v>
      </c>
      <c r="R94" s="52">
        <f t="shared" si="21"/>
        <v>91275793</v>
      </c>
    </row>
    <row r="95" spans="1:22" s="41" customFormat="1" ht="70.8" customHeight="1" x14ac:dyDescent="0.35">
      <c r="A95" s="9" t="s">
        <v>249</v>
      </c>
      <c r="B95" s="9" t="s">
        <v>61</v>
      </c>
      <c r="C95" s="9" t="s">
        <v>15</v>
      </c>
      <c r="D95" s="76" t="s">
        <v>232</v>
      </c>
      <c r="E95" s="19">
        <f t="shared" ref="E95:E118" si="22">SUM(F95,I95)</f>
        <v>10865560</v>
      </c>
      <c r="F95" s="19">
        <v>10865560</v>
      </c>
      <c r="G95" s="19">
        <v>7861436</v>
      </c>
      <c r="H95" s="19">
        <v>450477</v>
      </c>
      <c r="I95" s="19"/>
      <c r="J95" s="19">
        <v>85000</v>
      </c>
      <c r="K95" s="19">
        <v>85000</v>
      </c>
      <c r="L95" s="19"/>
      <c r="M95" s="19"/>
      <c r="N95" s="19"/>
      <c r="O95" s="19">
        <v>85000</v>
      </c>
      <c r="P95" s="19"/>
      <c r="Q95" s="19"/>
      <c r="R95" s="19">
        <f>SUM(J95,E95)</f>
        <v>10950560</v>
      </c>
      <c r="S95" s="140">
        <f>SUM(S97:S119)</f>
        <v>0</v>
      </c>
      <c r="T95" s="24">
        <f>SUM(E94,J94)</f>
        <v>91275793</v>
      </c>
      <c r="U95" s="140">
        <f>SUM(U97:U119)</f>
        <v>0</v>
      </c>
      <c r="V95" s="140">
        <f>SUM(V97:V119)</f>
        <v>0</v>
      </c>
    </row>
    <row r="96" spans="1:22" s="41" customFormat="1" ht="48.6" hidden="1" customHeight="1" x14ac:dyDescent="0.35">
      <c r="A96" s="27" t="s">
        <v>386</v>
      </c>
      <c r="B96" s="47">
        <v>3124</v>
      </c>
      <c r="C96" s="125">
        <v>1040</v>
      </c>
      <c r="D96" s="126" t="s">
        <v>312</v>
      </c>
      <c r="E96" s="19">
        <f t="shared" si="22"/>
        <v>0</v>
      </c>
      <c r="F96" s="19"/>
      <c r="G96" s="19"/>
      <c r="H96" s="19"/>
      <c r="I96" s="19"/>
      <c r="J96" s="19">
        <f t="shared" ref="J96:J114" si="23">SUM(L96,O96)</f>
        <v>0</v>
      </c>
      <c r="K96" s="19"/>
      <c r="L96" s="19"/>
      <c r="M96" s="19"/>
      <c r="N96" s="19"/>
      <c r="O96" s="19"/>
      <c r="P96" s="19"/>
      <c r="Q96" s="19"/>
      <c r="R96" s="19">
        <f>SUM(J96,E96)</f>
        <v>0</v>
      </c>
    </row>
    <row r="97" spans="1:36" s="41" customFormat="1" ht="59.4" hidden="1" customHeight="1" x14ac:dyDescent="0.35">
      <c r="A97" s="83" t="s">
        <v>322</v>
      </c>
      <c r="B97" s="83" t="s">
        <v>231</v>
      </c>
      <c r="C97" s="143" t="s">
        <v>17</v>
      </c>
      <c r="D97" s="36" t="s">
        <v>345</v>
      </c>
      <c r="E97" s="19">
        <f t="shared" si="22"/>
        <v>0</v>
      </c>
      <c r="F97" s="19"/>
      <c r="G97" s="19"/>
      <c r="H97" s="19"/>
      <c r="I97" s="19"/>
      <c r="J97" s="19">
        <f t="shared" si="23"/>
        <v>0</v>
      </c>
      <c r="K97" s="19"/>
      <c r="L97" s="19"/>
      <c r="M97" s="19"/>
      <c r="N97" s="19"/>
      <c r="O97" s="19"/>
      <c r="P97" s="19"/>
      <c r="Q97" s="19"/>
      <c r="R97" s="19">
        <f>SUM(J97,E97)</f>
        <v>0</v>
      </c>
    </row>
    <row r="98" spans="1:36" s="209" customFormat="1" ht="63" hidden="1" customHeight="1" x14ac:dyDescent="0.35">
      <c r="A98" s="83" t="s">
        <v>384</v>
      </c>
      <c r="B98" s="83" t="s">
        <v>199</v>
      </c>
      <c r="C98" s="83" t="s">
        <v>198</v>
      </c>
      <c r="D98" s="26" t="s">
        <v>197</v>
      </c>
      <c r="E98" s="19">
        <f t="shared" si="22"/>
        <v>0</v>
      </c>
      <c r="F98" s="19"/>
      <c r="G98" s="19"/>
      <c r="H98" s="19"/>
      <c r="I98" s="19"/>
      <c r="J98" s="19">
        <f t="shared" si="23"/>
        <v>0</v>
      </c>
      <c r="K98" s="19"/>
      <c r="L98" s="19"/>
      <c r="M98" s="19"/>
      <c r="N98" s="19"/>
      <c r="O98" s="19"/>
      <c r="P98" s="19"/>
      <c r="Q98" s="19"/>
      <c r="R98" s="19">
        <f>SUM(J98,E98)</f>
        <v>0</v>
      </c>
      <c r="S98" s="208"/>
      <c r="T98" s="208"/>
      <c r="U98" s="208"/>
      <c r="V98" s="208"/>
      <c r="W98" s="208"/>
      <c r="X98" s="208"/>
      <c r="Y98" s="208"/>
      <c r="Z98" s="208"/>
      <c r="AA98" s="208"/>
      <c r="AB98" s="208"/>
      <c r="AC98" s="208"/>
      <c r="AD98" s="208"/>
      <c r="AE98" s="208"/>
      <c r="AF98" s="208"/>
      <c r="AG98" s="208"/>
      <c r="AH98" s="208"/>
      <c r="AI98" s="208"/>
      <c r="AJ98" s="208"/>
    </row>
    <row r="99" spans="1:36" s="209" customFormat="1" ht="39.6" hidden="1" customHeight="1" x14ac:dyDescent="0.35">
      <c r="A99" s="83" t="s">
        <v>287</v>
      </c>
      <c r="B99" s="83" t="s">
        <v>135</v>
      </c>
      <c r="C99" s="83" t="s">
        <v>166</v>
      </c>
      <c r="D99" s="76" t="s">
        <v>136</v>
      </c>
      <c r="E99" s="19">
        <f t="shared" si="22"/>
        <v>0</v>
      </c>
      <c r="F99" s="19"/>
      <c r="G99" s="19"/>
      <c r="H99" s="19"/>
      <c r="I99" s="19"/>
      <c r="J99" s="19">
        <f t="shared" si="23"/>
        <v>0</v>
      </c>
      <c r="K99" s="19"/>
      <c r="L99" s="19"/>
      <c r="M99" s="19"/>
      <c r="N99" s="19"/>
      <c r="O99" s="19"/>
      <c r="P99" s="19"/>
      <c r="Q99" s="19"/>
      <c r="R99" s="19">
        <f t="shared" ref="R99:R118" si="24">SUM(E99,J99)</f>
        <v>0</v>
      </c>
      <c r="S99" s="208"/>
      <c r="T99" s="208"/>
      <c r="U99" s="208"/>
      <c r="V99" s="208"/>
      <c r="W99" s="208"/>
      <c r="X99" s="208"/>
      <c r="Y99" s="208"/>
      <c r="Z99" s="208"/>
      <c r="AA99" s="208"/>
      <c r="AB99" s="208"/>
      <c r="AC99" s="208"/>
      <c r="AD99" s="208"/>
      <c r="AE99" s="208"/>
      <c r="AF99" s="208"/>
      <c r="AG99" s="208"/>
      <c r="AH99" s="208"/>
      <c r="AI99" s="208"/>
      <c r="AJ99" s="208"/>
    </row>
    <row r="100" spans="1:36" s="81" customFormat="1" ht="48" customHeight="1" x14ac:dyDescent="0.35">
      <c r="A100" s="9" t="s">
        <v>376</v>
      </c>
      <c r="B100" s="9" t="s">
        <v>377</v>
      </c>
      <c r="C100" s="9" t="s">
        <v>23</v>
      </c>
      <c r="D100" s="60" t="s">
        <v>379</v>
      </c>
      <c r="E100" s="19">
        <f>I100</f>
        <v>199440</v>
      </c>
      <c r="F100" s="19"/>
      <c r="G100" s="19"/>
      <c r="H100" s="19"/>
      <c r="I100" s="19">
        <v>199440</v>
      </c>
      <c r="J100" s="19"/>
      <c r="K100" s="19"/>
      <c r="L100" s="19"/>
      <c r="M100" s="19"/>
      <c r="N100" s="19"/>
      <c r="O100" s="19"/>
      <c r="P100" s="19"/>
      <c r="Q100" s="19"/>
      <c r="R100" s="19">
        <f t="shared" si="24"/>
        <v>199440</v>
      </c>
    </row>
    <row r="101" spans="1:36" s="41" customFormat="1" ht="64.2" customHeight="1" x14ac:dyDescent="0.35">
      <c r="A101" s="9" t="s">
        <v>437</v>
      </c>
      <c r="B101" s="9" t="s">
        <v>185</v>
      </c>
      <c r="C101" s="9" t="s">
        <v>439</v>
      </c>
      <c r="D101" s="76" t="s">
        <v>183</v>
      </c>
      <c r="E101" s="19"/>
      <c r="F101" s="19"/>
      <c r="G101" s="19"/>
      <c r="H101" s="19"/>
      <c r="I101" s="19"/>
      <c r="J101" s="19">
        <f>K101</f>
        <v>2000000</v>
      </c>
      <c r="K101" s="19">
        <v>2000000</v>
      </c>
      <c r="L101" s="19"/>
      <c r="M101" s="19"/>
      <c r="N101" s="19"/>
      <c r="O101" s="19">
        <f>K101</f>
        <v>2000000</v>
      </c>
      <c r="P101" s="19"/>
      <c r="Q101" s="19"/>
      <c r="R101" s="19">
        <f>J101</f>
        <v>2000000</v>
      </c>
    </row>
    <row r="102" spans="1:36" s="41" customFormat="1" ht="35.4" customHeight="1" x14ac:dyDescent="0.35">
      <c r="A102" s="9" t="s">
        <v>384</v>
      </c>
      <c r="B102" s="9" t="s">
        <v>199</v>
      </c>
      <c r="C102" s="9" t="s">
        <v>198</v>
      </c>
      <c r="D102" s="76" t="s">
        <v>197</v>
      </c>
      <c r="E102" s="19"/>
      <c r="F102" s="19"/>
      <c r="G102" s="19"/>
      <c r="H102" s="19"/>
      <c r="I102" s="19"/>
      <c r="J102" s="19">
        <f>K102</f>
        <v>2000000</v>
      </c>
      <c r="K102" s="19">
        <v>2000000</v>
      </c>
      <c r="L102" s="19"/>
      <c r="M102" s="19"/>
      <c r="N102" s="19"/>
      <c r="O102" s="19">
        <f>K102</f>
        <v>2000000</v>
      </c>
      <c r="P102" s="19"/>
      <c r="Q102" s="19"/>
      <c r="R102" s="19">
        <f>J102</f>
        <v>2000000</v>
      </c>
    </row>
    <row r="103" spans="1:36" s="81" customFormat="1" ht="51.6" customHeight="1" x14ac:dyDescent="0.35">
      <c r="A103" s="9" t="s">
        <v>322</v>
      </c>
      <c r="B103" s="9" t="s">
        <v>231</v>
      </c>
      <c r="C103" s="9" t="s">
        <v>17</v>
      </c>
      <c r="D103" s="76" t="s">
        <v>440</v>
      </c>
      <c r="E103" s="19">
        <f>F103</f>
        <v>800000</v>
      </c>
      <c r="F103" s="19">
        <v>800000</v>
      </c>
      <c r="G103" s="19"/>
      <c r="H103" s="19"/>
      <c r="I103" s="19"/>
      <c r="J103" s="19">
        <f>K103</f>
        <v>3200000</v>
      </c>
      <c r="K103" s="19">
        <v>3200000</v>
      </c>
      <c r="L103" s="111"/>
      <c r="M103" s="111"/>
      <c r="N103" s="111"/>
      <c r="O103" s="19">
        <f>K103</f>
        <v>3200000</v>
      </c>
      <c r="P103" s="19"/>
      <c r="Q103" s="19"/>
      <c r="R103" s="19">
        <f t="shared" si="24"/>
        <v>4000000</v>
      </c>
    </row>
    <row r="104" spans="1:36" s="41" customFormat="1" ht="34.200000000000003" hidden="1" customHeight="1" x14ac:dyDescent="0.35">
      <c r="A104" s="83" t="s">
        <v>323</v>
      </c>
      <c r="B104" s="83" t="s">
        <v>157</v>
      </c>
      <c r="C104" s="83" t="s">
        <v>23</v>
      </c>
      <c r="D104" s="76" t="s">
        <v>325</v>
      </c>
      <c r="E104" s="19">
        <f t="shared" si="22"/>
        <v>0</v>
      </c>
      <c r="F104" s="19"/>
      <c r="G104" s="19"/>
      <c r="H104" s="19"/>
      <c r="I104" s="19"/>
      <c r="J104" s="19">
        <f t="shared" si="23"/>
        <v>0</v>
      </c>
      <c r="K104" s="19"/>
      <c r="L104" s="19"/>
      <c r="M104" s="19"/>
      <c r="N104" s="19"/>
      <c r="O104" s="19"/>
      <c r="P104" s="19"/>
      <c r="Q104" s="19"/>
      <c r="R104" s="19">
        <f t="shared" si="24"/>
        <v>0</v>
      </c>
    </row>
    <row r="105" spans="1:36" s="41" customFormat="1" ht="42" hidden="1" customHeight="1" x14ac:dyDescent="0.35">
      <c r="A105" s="9" t="s">
        <v>324</v>
      </c>
      <c r="B105" s="9" t="s">
        <v>186</v>
      </c>
      <c r="C105" s="9" t="s">
        <v>23</v>
      </c>
      <c r="D105" s="76" t="s">
        <v>187</v>
      </c>
      <c r="E105" s="19">
        <f t="shared" si="22"/>
        <v>0</v>
      </c>
      <c r="F105" s="19"/>
      <c r="G105" s="19"/>
      <c r="H105" s="19"/>
      <c r="I105" s="19"/>
      <c r="J105" s="19">
        <f t="shared" si="23"/>
        <v>0</v>
      </c>
      <c r="K105" s="19"/>
      <c r="L105" s="19"/>
      <c r="M105" s="19"/>
      <c r="N105" s="19"/>
      <c r="O105" s="19"/>
      <c r="P105" s="19"/>
      <c r="Q105" s="19"/>
      <c r="R105" s="19">
        <f t="shared" si="24"/>
        <v>0</v>
      </c>
    </row>
    <row r="106" spans="1:36" s="41" customFormat="1" ht="75.599999999999994" customHeight="1" x14ac:dyDescent="0.35">
      <c r="A106" s="9" t="s">
        <v>250</v>
      </c>
      <c r="B106" s="9" t="s">
        <v>168</v>
      </c>
      <c r="C106" s="9" t="s">
        <v>23</v>
      </c>
      <c r="D106" s="76" t="s">
        <v>167</v>
      </c>
      <c r="E106" s="19">
        <v>9925617</v>
      </c>
      <c r="F106" s="19"/>
      <c r="G106" s="19"/>
      <c r="H106" s="19"/>
      <c r="I106" s="19">
        <v>9925617</v>
      </c>
      <c r="J106" s="19">
        <f t="shared" si="23"/>
        <v>0</v>
      </c>
      <c r="K106" s="19"/>
      <c r="L106" s="19"/>
      <c r="M106" s="19"/>
      <c r="N106" s="19"/>
      <c r="O106" s="19"/>
      <c r="P106" s="19"/>
      <c r="Q106" s="19"/>
      <c r="R106" s="19">
        <f t="shared" si="24"/>
        <v>9925617</v>
      </c>
    </row>
    <row r="107" spans="1:36" s="41" customFormat="1" ht="37.799999999999997" customHeight="1" x14ac:dyDescent="0.35">
      <c r="A107" s="9" t="s">
        <v>326</v>
      </c>
      <c r="B107" s="9" t="s">
        <v>81</v>
      </c>
      <c r="C107" s="9" t="s">
        <v>23</v>
      </c>
      <c r="D107" s="60" t="s">
        <v>82</v>
      </c>
      <c r="E107" s="19">
        <f t="shared" si="22"/>
        <v>58134200</v>
      </c>
      <c r="F107" s="19"/>
      <c r="G107" s="111"/>
      <c r="H107" s="111"/>
      <c r="I107" s="19">
        <v>58134200</v>
      </c>
      <c r="J107" s="19"/>
      <c r="K107" s="19"/>
      <c r="L107" s="111"/>
      <c r="M107" s="111"/>
      <c r="N107" s="111"/>
      <c r="O107" s="19"/>
      <c r="P107" s="111"/>
      <c r="Q107" s="111"/>
      <c r="R107" s="19">
        <f t="shared" si="24"/>
        <v>58134200</v>
      </c>
    </row>
    <row r="108" spans="1:36" s="3" customFormat="1" ht="1.8" hidden="1" customHeight="1" x14ac:dyDescent="0.35">
      <c r="A108" s="9" t="s">
        <v>251</v>
      </c>
      <c r="B108" s="9" t="s">
        <v>252</v>
      </c>
      <c r="C108" s="9" t="s">
        <v>253</v>
      </c>
      <c r="D108" s="76" t="s">
        <v>254</v>
      </c>
      <c r="E108" s="19">
        <f t="shared" si="22"/>
        <v>0</v>
      </c>
      <c r="F108" s="19"/>
      <c r="G108" s="19"/>
      <c r="H108" s="19"/>
      <c r="I108" s="19"/>
      <c r="J108" s="19">
        <f t="shared" si="23"/>
        <v>0</v>
      </c>
      <c r="K108" s="19"/>
      <c r="L108" s="19"/>
      <c r="M108" s="19"/>
      <c r="N108" s="19"/>
      <c r="O108" s="19"/>
      <c r="P108" s="19"/>
      <c r="Q108" s="19"/>
      <c r="R108" s="19">
        <f t="shared" si="24"/>
        <v>0</v>
      </c>
    </row>
    <row r="109" spans="1:36" s="41" customFormat="1" ht="1.2" hidden="1" customHeight="1" x14ac:dyDescent="0.35">
      <c r="A109" s="83" t="s">
        <v>255</v>
      </c>
      <c r="B109" s="83" t="s">
        <v>53</v>
      </c>
      <c r="C109" s="83" t="s">
        <v>138</v>
      </c>
      <c r="D109" s="76" t="s">
        <v>137</v>
      </c>
      <c r="E109" s="19">
        <f t="shared" si="22"/>
        <v>0</v>
      </c>
      <c r="F109" s="19"/>
      <c r="G109" s="19"/>
      <c r="H109" s="19"/>
      <c r="I109" s="19"/>
      <c r="J109" s="19">
        <f t="shared" si="23"/>
        <v>0</v>
      </c>
      <c r="K109" s="19"/>
      <c r="L109" s="19"/>
      <c r="M109" s="19"/>
      <c r="N109" s="19"/>
      <c r="O109" s="19"/>
      <c r="P109" s="19"/>
      <c r="Q109" s="19"/>
      <c r="R109" s="19">
        <f t="shared" si="24"/>
        <v>0</v>
      </c>
    </row>
    <row r="110" spans="1:36" s="81" customFormat="1" ht="45.6" hidden="1" customHeight="1" x14ac:dyDescent="0.35">
      <c r="A110" s="9" t="s">
        <v>256</v>
      </c>
      <c r="B110" s="9" t="s">
        <v>174</v>
      </c>
      <c r="C110" s="9" t="s">
        <v>138</v>
      </c>
      <c r="D110" s="76" t="s">
        <v>257</v>
      </c>
      <c r="E110" s="19">
        <f t="shared" si="22"/>
        <v>0</v>
      </c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>
        <f t="shared" si="24"/>
        <v>0</v>
      </c>
    </row>
    <row r="111" spans="1:36" s="81" customFormat="1" ht="45.6" hidden="1" customHeight="1" x14ac:dyDescent="0.35">
      <c r="A111" s="9" t="s">
        <v>391</v>
      </c>
      <c r="B111" s="9" t="s">
        <v>393</v>
      </c>
      <c r="C111" s="9" t="s">
        <v>138</v>
      </c>
      <c r="D111" s="76" t="s">
        <v>392</v>
      </c>
      <c r="E111" s="19">
        <f t="shared" si="22"/>
        <v>0</v>
      </c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>
        <f t="shared" si="24"/>
        <v>0</v>
      </c>
    </row>
    <row r="112" spans="1:36" s="41" customFormat="1" ht="1.2" hidden="1" customHeight="1" x14ac:dyDescent="0.35">
      <c r="A112" s="9" t="s">
        <v>366</v>
      </c>
      <c r="B112" s="9" t="s">
        <v>367</v>
      </c>
      <c r="C112" s="9" t="s">
        <v>27</v>
      </c>
      <c r="D112" s="76" t="s">
        <v>368</v>
      </c>
      <c r="E112" s="19">
        <f t="shared" si="22"/>
        <v>0</v>
      </c>
      <c r="F112" s="19"/>
      <c r="G112" s="19"/>
      <c r="H112" s="19"/>
      <c r="I112" s="19"/>
      <c r="J112" s="19">
        <f t="shared" si="23"/>
        <v>0</v>
      </c>
      <c r="K112" s="19"/>
      <c r="L112" s="19"/>
      <c r="M112" s="19"/>
      <c r="N112" s="19"/>
      <c r="O112" s="19"/>
      <c r="P112" s="19"/>
      <c r="Q112" s="19"/>
      <c r="R112" s="19">
        <f t="shared" si="24"/>
        <v>0</v>
      </c>
    </row>
    <row r="113" spans="1:21" s="41" customFormat="1" ht="47.4" hidden="1" customHeight="1" x14ac:dyDescent="0.35">
      <c r="A113" s="9" t="s">
        <v>394</v>
      </c>
      <c r="B113" s="9" t="s">
        <v>395</v>
      </c>
      <c r="C113" s="9" t="s">
        <v>138</v>
      </c>
      <c r="D113" s="127" t="s">
        <v>396</v>
      </c>
      <c r="E113" s="19">
        <f t="shared" si="22"/>
        <v>0</v>
      </c>
      <c r="F113" s="19"/>
      <c r="G113" s="19"/>
      <c r="H113" s="19"/>
      <c r="I113" s="19"/>
      <c r="J113" s="19">
        <f t="shared" si="23"/>
        <v>0</v>
      </c>
      <c r="K113" s="19"/>
      <c r="L113" s="19"/>
      <c r="M113" s="19"/>
      <c r="N113" s="19"/>
      <c r="O113" s="19"/>
      <c r="P113" s="19"/>
      <c r="Q113" s="19"/>
      <c r="R113" s="19">
        <f t="shared" si="24"/>
        <v>0</v>
      </c>
    </row>
    <row r="114" spans="1:21" s="41" customFormat="1" ht="57" customHeight="1" x14ac:dyDescent="0.35">
      <c r="A114" s="9" t="s">
        <v>258</v>
      </c>
      <c r="B114" s="9" t="s">
        <v>140</v>
      </c>
      <c r="C114" s="9" t="s">
        <v>24</v>
      </c>
      <c r="D114" s="76" t="s">
        <v>139</v>
      </c>
      <c r="E114" s="19">
        <f t="shared" si="22"/>
        <v>2721800</v>
      </c>
      <c r="F114" s="19"/>
      <c r="G114" s="19"/>
      <c r="H114" s="19"/>
      <c r="I114" s="19">
        <v>2721800</v>
      </c>
      <c r="J114" s="19">
        <f t="shared" si="23"/>
        <v>0</v>
      </c>
      <c r="K114" s="260"/>
      <c r="L114" s="260"/>
      <c r="M114" s="260"/>
      <c r="N114" s="260"/>
      <c r="O114" s="19"/>
      <c r="P114" s="19"/>
      <c r="Q114" s="19"/>
      <c r="R114" s="19">
        <f t="shared" si="24"/>
        <v>2721800</v>
      </c>
    </row>
    <row r="115" spans="1:21" s="41" customFormat="1" ht="31.2" hidden="1" customHeight="1" x14ac:dyDescent="0.35">
      <c r="A115" s="9" t="s">
        <v>397</v>
      </c>
      <c r="B115" s="9" t="s">
        <v>363</v>
      </c>
      <c r="C115" s="27" t="s">
        <v>364</v>
      </c>
      <c r="D115" s="36" t="s">
        <v>365</v>
      </c>
      <c r="E115" s="19">
        <f t="shared" si="22"/>
        <v>0</v>
      </c>
      <c r="F115" s="150"/>
      <c r="G115" s="19"/>
      <c r="H115" s="19"/>
      <c r="I115" s="150"/>
      <c r="J115" s="19"/>
      <c r="K115" s="260"/>
      <c r="L115" s="260"/>
      <c r="M115" s="260"/>
      <c r="N115" s="260"/>
      <c r="O115" s="19"/>
      <c r="P115" s="261"/>
      <c r="Q115" s="120"/>
      <c r="R115" s="19">
        <f t="shared" si="24"/>
        <v>0</v>
      </c>
    </row>
    <row r="116" spans="1:21" s="41" customFormat="1" ht="1.8" hidden="1" customHeight="1" x14ac:dyDescent="0.35">
      <c r="A116" s="9" t="s">
        <v>411</v>
      </c>
      <c r="B116" s="9" t="s">
        <v>412</v>
      </c>
      <c r="C116" s="27" t="s">
        <v>27</v>
      </c>
      <c r="D116" s="36" t="s">
        <v>413</v>
      </c>
      <c r="E116" s="19"/>
      <c r="F116" s="150"/>
      <c r="G116" s="19"/>
      <c r="H116" s="19"/>
      <c r="I116" s="150"/>
      <c r="J116" s="19"/>
      <c r="K116" s="260"/>
      <c r="L116" s="260"/>
      <c r="M116" s="260"/>
      <c r="N116" s="260"/>
      <c r="O116" s="19"/>
      <c r="P116" s="261"/>
      <c r="Q116" s="120"/>
      <c r="R116" s="19">
        <f t="shared" si="24"/>
        <v>0</v>
      </c>
    </row>
    <row r="117" spans="1:21" s="41" customFormat="1" ht="34.5" customHeight="1" x14ac:dyDescent="0.35">
      <c r="A117" s="9" t="s">
        <v>348</v>
      </c>
      <c r="B117" s="9" t="s">
        <v>291</v>
      </c>
      <c r="C117" s="9" t="s">
        <v>293</v>
      </c>
      <c r="D117" s="59" t="s">
        <v>295</v>
      </c>
      <c r="E117" s="19">
        <f>I117</f>
        <v>500000</v>
      </c>
      <c r="F117" s="150"/>
      <c r="G117" s="111"/>
      <c r="H117" s="111"/>
      <c r="I117" s="151">
        <v>500000</v>
      </c>
      <c r="J117" s="19">
        <f>SUM(L117,O117)</f>
        <v>0</v>
      </c>
      <c r="K117" s="19"/>
      <c r="L117" s="111"/>
      <c r="M117" s="111"/>
      <c r="N117" s="111"/>
      <c r="O117" s="19"/>
      <c r="P117" s="148"/>
      <c r="Q117" s="121"/>
      <c r="R117" s="19">
        <f t="shared" si="24"/>
        <v>500000</v>
      </c>
    </row>
    <row r="118" spans="1:21" s="3" customFormat="1" ht="37.799999999999997" customHeight="1" x14ac:dyDescent="0.35">
      <c r="A118" s="9" t="s">
        <v>286</v>
      </c>
      <c r="B118" s="9" t="s">
        <v>171</v>
      </c>
      <c r="C118" s="9" t="s">
        <v>34</v>
      </c>
      <c r="D118" s="26" t="s">
        <v>172</v>
      </c>
      <c r="E118" s="19">
        <f t="shared" si="22"/>
        <v>0</v>
      </c>
      <c r="F118" s="149"/>
      <c r="G118" s="123"/>
      <c r="H118" s="123"/>
      <c r="I118" s="123"/>
      <c r="J118" s="149">
        <f>L118+O118</f>
        <v>844176</v>
      </c>
      <c r="K118" s="149"/>
      <c r="L118" s="123">
        <v>124800</v>
      </c>
      <c r="M118" s="123"/>
      <c r="N118" s="123"/>
      <c r="O118" s="149">
        <v>719376</v>
      </c>
      <c r="P118" s="111"/>
      <c r="Q118" s="111"/>
      <c r="R118" s="19">
        <f t="shared" si="24"/>
        <v>844176</v>
      </c>
    </row>
    <row r="119" spans="1:21" s="3" customFormat="1" ht="38.25" customHeight="1" x14ac:dyDescent="0.3">
      <c r="A119" s="43" t="s">
        <v>259</v>
      </c>
      <c r="B119" s="94"/>
      <c r="C119" s="94"/>
      <c r="D119" s="53" t="s">
        <v>260</v>
      </c>
      <c r="E119" s="52">
        <f t="shared" ref="E119:Q119" si="25">SUM(E120)</f>
        <v>1675117</v>
      </c>
      <c r="F119" s="52">
        <f t="shared" si="25"/>
        <v>1675117</v>
      </c>
      <c r="G119" s="52">
        <f t="shared" si="25"/>
        <v>1302970</v>
      </c>
      <c r="H119" s="52">
        <f t="shared" si="25"/>
        <v>35553</v>
      </c>
      <c r="I119" s="52">
        <f t="shared" si="25"/>
        <v>0</v>
      </c>
      <c r="J119" s="52">
        <f t="shared" si="25"/>
        <v>0</v>
      </c>
      <c r="K119" s="52">
        <f t="shared" si="25"/>
        <v>0</v>
      </c>
      <c r="L119" s="52">
        <f t="shared" si="25"/>
        <v>0</v>
      </c>
      <c r="M119" s="52">
        <f t="shared" si="25"/>
        <v>0</v>
      </c>
      <c r="N119" s="52">
        <f t="shared" si="25"/>
        <v>0</v>
      </c>
      <c r="O119" s="52">
        <f t="shared" si="25"/>
        <v>0</v>
      </c>
      <c r="P119" s="52">
        <f t="shared" si="25"/>
        <v>0</v>
      </c>
      <c r="Q119" s="52">
        <f t="shared" si="25"/>
        <v>0</v>
      </c>
      <c r="R119" s="52">
        <f>SUM(J119,E119)</f>
        <v>1675117</v>
      </c>
    </row>
    <row r="120" spans="1:21" s="41" customFormat="1" ht="55.5" customHeight="1" x14ac:dyDescent="0.3">
      <c r="A120" s="43" t="s">
        <v>261</v>
      </c>
      <c r="B120" s="94"/>
      <c r="C120" s="94"/>
      <c r="D120" s="53" t="s">
        <v>260</v>
      </c>
      <c r="E120" s="52">
        <f t="shared" ref="E120:R120" si="26">SUM(E121:E123)</f>
        <v>1675117</v>
      </c>
      <c r="F120" s="52">
        <f t="shared" si="26"/>
        <v>1675117</v>
      </c>
      <c r="G120" s="52">
        <f t="shared" si="26"/>
        <v>1302970</v>
      </c>
      <c r="H120" s="52">
        <f t="shared" si="26"/>
        <v>35553</v>
      </c>
      <c r="I120" s="52">
        <f t="shared" si="26"/>
        <v>0</v>
      </c>
      <c r="J120" s="52">
        <f t="shared" si="26"/>
        <v>0</v>
      </c>
      <c r="K120" s="52">
        <f t="shared" si="26"/>
        <v>0</v>
      </c>
      <c r="L120" s="52">
        <f t="shared" si="26"/>
        <v>0</v>
      </c>
      <c r="M120" s="52">
        <f t="shared" si="26"/>
        <v>0</v>
      </c>
      <c r="N120" s="52">
        <f t="shared" si="26"/>
        <v>0</v>
      </c>
      <c r="O120" s="52">
        <f t="shared" si="26"/>
        <v>0</v>
      </c>
      <c r="P120" s="52">
        <f t="shared" si="26"/>
        <v>0</v>
      </c>
      <c r="Q120" s="52">
        <f t="shared" si="26"/>
        <v>0</v>
      </c>
      <c r="R120" s="52">
        <f t="shared" si="26"/>
        <v>1675117</v>
      </c>
      <c r="T120" s="24"/>
    </row>
    <row r="121" spans="1:21" s="41" customFormat="1" ht="53.4" customHeight="1" x14ac:dyDescent="0.35">
      <c r="A121" s="9" t="s">
        <v>262</v>
      </c>
      <c r="B121" s="9" t="s">
        <v>61</v>
      </c>
      <c r="C121" s="9" t="s">
        <v>15</v>
      </c>
      <c r="D121" s="95" t="s">
        <v>232</v>
      </c>
      <c r="E121" s="19">
        <f>SUM(F121,I121)</f>
        <v>1675117</v>
      </c>
      <c r="F121" s="19">
        <v>1675117</v>
      </c>
      <c r="G121" s="19">
        <v>1302970</v>
      </c>
      <c r="H121" s="19">
        <v>35553</v>
      </c>
      <c r="I121" s="19"/>
      <c r="J121" s="19">
        <f>SUM(L121,O121)</f>
        <v>0</v>
      </c>
      <c r="K121" s="19"/>
      <c r="L121" s="19"/>
      <c r="M121" s="19"/>
      <c r="N121" s="19"/>
      <c r="O121" s="19"/>
      <c r="P121" s="19"/>
      <c r="Q121" s="19"/>
      <c r="R121" s="19">
        <f t="shared" ref="R121:R126" si="27">SUM(J121,E121)</f>
        <v>1675117</v>
      </c>
      <c r="T121" s="24">
        <f>SUM(E121,J121)</f>
        <v>1675117</v>
      </c>
    </row>
    <row r="122" spans="1:21" s="41" customFormat="1" ht="1.2" hidden="1" customHeight="1" x14ac:dyDescent="0.35">
      <c r="A122" s="9" t="s">
        <v>263</v>
      </c>
      <c r="B122" s="9" t="s">
        <v>152</v>
      </c>
      <c r="C122" s="9" t="s">
        <v>138</v>
      </c>
      <c r="D122" s="76" t="s">
        <v>151</v>
      </c>
      <c r="E122" s="19">
        <f>SUM(F122,I122)</f>
        <v>0</v>
      </c>
      <c r="F122" s="19"/>
      <c r="G122" s="19"/>
      <c r="H122" s="19"/>
      <c r="I122" s="19"/>
      <c r="J122" s="19">
        <f>SUM(L122,O122)</f>
        <v>0</v>
      </c>
      <c r="K122" s="19"/>
      <c r="L122" s="19"/>
      <c r="M122" s="19"/>
      <c r="N122" s="19"/>
      <c r="O122" s="19"/>
      <c r="P122" s="19"/>
      <c r="Q122" s="19"/>
      <c r="R122" s="19">
        <f t="shared" si="27"/>
        <v>0</v>
      </c>
      <c r="T122" s="24"/>
    </row>
    <row r="123" spans="1:21" s="41" customFormat="1" ht="36.75" hidden="1" customHeight="1" x14ac:dyDescent="0.35">
      <c r="A123" s="9" t="s">
        <v>327</v>
      </c>
      <c r="B123" s="9" t="s">
        <v>328</v>
      </c>
      <c r="C123" s="9" t="s">
        <v>138</v>
      </c>
      <c r="D123" s="76" t="s">
        <v>329</v>
      </c>
      <c r="E123" s="19">
        <f>SUM(F123,I123)</f>
        <v>0</v>
      </c>
      <c r="F123" s="19"/>
      <c r="G123" s="19"/>
      <c r="H123" s="19"/>
      <c r="I123" s="19"/>
      <c r="J123" s="19">
        <f>SUM(L123,O123)</f>
        <v>0</v>
      </c>
      <c r="K123" s="19"/>
      <c r="L123" s="19"/>
      <c r="M123" s="19"/>
      <c r="N123" s="19"/>
      <c r="O123" s="19"/>
      <c r="P123" s="19"/>
      <c r="Q123" s="19"/>
      <c r="R123" s="19">
        <f t="shared" si="27"/>
        <v>0</v>
      </c>
      <c r="T123" s="24">
        <f>SUM(E123,J123)</f>
        <v>0</v>
      </c>
    </row>
    <row r="124" spans="1:21" s="41" customFormat="1" ht="54.75" hidden="1" customHeight="1" x14ac:dyDescent="0.3">
      <c r="A124" s="43" t="s">
        <v>264</v>
      </c>
      <c r="B124" s="94"/>
      <c r="C124" s="94"/>
      <c r="D124" s="53" t="s">
        <v>265</v>
      </c>
      <c r="E124" s="52">
        <f t="shared" ref="E124:Q125" si="28">SUM(E125)</f>
        <v>0</v>
      </c>
      <c r="F124" s="52">
        <f t="shared" si="28"/>
        <v>0</v>
      </c>
      <c r="G124" s="52">
        <f t="shared" si="28"/>
        <v>0</v>
      </c>
      <c r="H124" s="52">
        <f t="shared" si="28"/>
        <v>0</v>
      </c>
      <c r="I124" s="52">
        <f t="shared" si="28"/>
        <v>0</v>
      </c>
      <c r="J124" s="52">
        <f t="shared" si="28"/>
        <v>0</v>
      </c>
      <c r="K124" s="52">
        <f t="shared" si="28"/>
        <v>0</v>
      </c>
      <c r="L124" s="52">
        <f t="shared" si="28"/>
        <v>0</v>
      </c>
      <c r="M124" s="52">
        <f t="shared" si="28"/>
        <v>0</v>
      </c>
      <c r="N124" s="52">
        <f t="shared" si="28"/>
        <v>0</v>
      </c>
      <c r="O124" s="52">
        <f t="shared" si="28"/>
        <v>0</v>
      </c>
      <c r="P124" s="52">
        <f t="shared" si="28"/>
        <v>0</v>
      </c>
      <c r="Q124" s="52">
        <f t="shared" si="28"/>
        <v>0</v>
      </c>
      <c r="R124" s="52">
        <f t="shared" si="27"/>
        <v>0</v>
      </c>
      <c r="T124" s="24">
        <f>SUM(E124,J124)</f>
        <v>0</v>
      </c>
    </row>
    <row r="125" spans="1:21" s="41" customFormat="1" ht="56.25" hidden="1" customHeight="1" x14ac:dyDescent="0.3">
      <c r="A125" s="43" t="s">
        <v>266</v>
      </c>
      <c r="B125" s="94"/>
      <c r="C125" s="94"/>
      <c r="D125" s="137" t="s">
        <v>265</v>
      </c>
      <c r="E125" s="52">
        <f t="shared" si="28"/>
        <v>0</v>
      </c>
      <c r="F125" s="52">
        <f t="shared" si="28"/>
        <v>0</v>
      </c>
      <c r="G125" s="52">
        <f t="shared" si="28"/>
        <v>0</v>
      </c>
      <c r="H125" s="52">
        <f t="shared" si="28"/>
        <v>0</v>
      </c>
      <c r="I125" s="52">
        <f t="shared" si="28"/>
        <v>0</v>
      </c>
      <c r="J125" s="52">
        <f t="shared" si="28"/>
        <v>0</v>
      </c>
      <c r="K125" s="52">
        <f t="shared" si="28"/>
        <v>0</v>
      </c>
      <c r="L125" s="52">
        <f t="shared" si="28"/>
        <v>0</v>
      </c>
      <c r="M125" s="52">
        <f t="shared" si="28"/>
        <v>0</v>
      </c>
      <c r="N125" s="52">
        <f t="shared" si="28"/>
        <v>0</v>
      </c>
      <c r="O125" s="52">
        <f t="shared" si="28"/>
        <v>0</v>
      </c>
      <c r="P125" s="52">
        <f t="shared" si="28"/>
        <v>0</v>
      </c>
      <c r="Q125" s="52">
        <f t="shared" si="28"/>
        <v>0</v>
      </c>
      <c r="R125" s="52">
        <f t="shared" si="27"/>
        <v>0</v>
      </c>
      <c r="T125" s="24">
        <f>SUM(E125,J125)</f>
        <v>0</v>
      </c>
    </row>
    <row r="126" spans="1:21" s="41" customFormat="1" ht="61.5" hidden="1" customHeight="1" x14ac:dyDescent="0.35">
      <c r="A126" s="9" t="s">
        <v>267</v>
      </c>
      <c r="B126" s="9" t="s">
        <v>61</v>
      </c>
      <c r="C126" s="9" t="s">
        <v>15</v>
      </c>
      <c r="D126" s="95" t="s">
        <v>232</v>
      </c>
      <c r="E126" s="19">
        <f>SUM(F126,I126)</f>
        <v>0</v>
      </c>
      <c r="F126" s="19"/>
      <c r="G126" s="19"/>
      <c r="H126" s="19"/>
      <c r="I126" s="19"/>
      <c r="J126" s="19">
        <f>SUM(L126,O126)</f>
        <v>0</v>
      </c>
      <c r="K126" s="19"/>
      <c r="L126" s="19"/>
      <c r="M126" s="19"/>
      <c r="N126" s="19"/>
      <c r="O126" s="19"/>
      <c r="P126" s="19"/>
      <c r="Q126" s="19"/>
      <c r="R126" s="19">
        <f t="shared" si="27"/>
        <v>0</v>
      </c>
      <c r="T126" s="24">
        <f>SUM(E126,J126)</f>
        <v>0</v>
      </c>
    </row>
    <row r="127" spans="1:21" s="41" customFormat="1" ht="42.6" customHeight="1" x14ac:dyDescent="0.3">
      <c r="A127" s="43" t="s">
        <v>93</v>
      </c>
      <c r="B127" s="43"/>
      <c r="C127" s="43"/>
      <c r="D127" s="99" t="s">
        <v>60</v>
      </c>
      <c r="E127" s="52">
        <f>SUM(E128)</f>
        <v>311166121</v>
      </c>
      <c r="F127" s="52">
        <f t="shared" ref="F127:Q127" si="29">SUM(F128)</f>
        <v>230966121</v>
      </c>
      <c r="G127" s="52">
        <f t="shared" si="29"/>
        <v>4963574</v>
      </c>
      <c r="H127" s="52">
        <f t="shared" si="29"/>
        <v>72690</v>
      </c>
      <c r="I127" s="52">
        <f t="shared" si="29"/>
        <v>0</v>
      </c>
      <c r="J127" s="52">
        <f t="shared" si="29"/>
        <v>87000</v>
      </c>
      <c r="K127" s="52">
        <f t="shared" si="29"/>
        <v>87000</v>
      </c>
      <c r="L127" s="52">
        <f t="shared" si="29"/>
        <v>0</v>
      </c>
      <c r="M127" s="52">
        <f t="shared" si="29"/>
        <v>0</v>
      </c>
      <c r="N127" s="52">
        <f t="shared" si="29"/>
        <v>0</v>
      </c>
      <c r="O127" s="52">
        <f t="shared" si="29"/>
        <v>87000</v>
      </c>
      <c r="P127" s="52">
        <f t="shared" si="29"/>
        <v>0</v>
      </c>
      <c r="Q127" s="52">
        <f t="shared" si="29"/>
        <v>0</v>
      </c>
      <c r="R127" s="52">
        <f>E127+J127</f>
        <v>311253121</v>
      </c>
      <c r="T127" s="24">
        <f>SUM(E127,J127)</f>
        <v>311253121</v>
      </c>
    </row>
    <row r="128" spans="1:21" s="41" customFormat="1" ht="41.25" customHeight="1" x14ac:dyDescent="0.3">
      <c r="A128" s="43" t="s">
        <v>94</v>
      </c>
      <c r="B128" s="43"/>
      <c r="C128" s="43"/>
      <c r="D128" s="99" t="s">
        <v>60</v>
      </c>
      <c r="E128" s="52">
        <f>E129+E132+E133</f>
        <v>311166121</v>
      </c>
      <c r="F128" s="52">
        <f>F129+F132+F133</f>
        <v>230966121</v>
      </c>
      <c r="G128" s="52">
        <f>G129+G132+G133</f>
        <v>4963574</v>
      </c>
      <c r="H128" s="52">
        <f>H129+H132+H133</f>
        <v>72690</v>
      </c>
      <c r="I128" s="52">
        <f t="shared" ref="I128:Q128" si="30">SUM(I129:I138)</f>
        <v>0</v>
      </c>
      <c r="J128" s="52">
        <f t="shared" si="30"/>
        <v>87000</v>
      </c>
      <c r="K128" s="52">
        <f t="shared" si="30"/>
        <v>87000</v>
      </c>
      <c r="L128" s="52">
        <f t="shared" si="30"/>
        <v>0</v>
      </c>
      <c r="M128" s="52">
        <f t="shared" si="30"/>
        <v>0</v>
      </c>
      <c r="N128" s="52">
        <f t="shared" si="30"/>
        <v>0</v>
      </c>
      <c r="O128" s="52">
        <f t="shared" si="30"/>
        <v>87000</v>
      </c>
      <c r="P128" s="52">
        <f t="shared" si="30"/>
        <v>0</v>
      </c>
      <c r="Q128" s="52">
        <f t="shared" si="30"/>
        <v>0</v>
      </c>
      <c r="R128" s="52">
        <f>J128+E128</f>
        <v>311253121</v>
      </c>
      <c r="T128" s="24"/>
      <c r="U128" s="24">
        <v>0</v>
      </c>
    </row>
    <row r="129" spans="1:222" s="41" customFormat="1" ht="61.8" customHeight="1" x14ac:dyDescent="0.35">
      <c r="A129" s="9" t="s">
        <v>92</v>
      </c>
      <c r="B129" s="9" t="s">
        <v>61</v>
      </c>
      <c r="C129" s="9" t="s">
        <v>15</v>
      </c>
      <c r="D129" s="26" t="s">
        <v>221</v>
      </c>
      <c r="E129" s="19">
        <f>SUM(F129,I129)</f>
        <v>6251021</v>
      </c>
      <c r="F129" s="120">
        <v>6251021</v>
      </c>
      <c r="G129" s="120">
        <v>4963574</v>
      </c>
      <c r="H129" s="120">
        <v>72690</v>
      </c>
      <c r="I129" s="120"/>
      <c r="J129" s="19">
        <v>87000</v>
      </c>
      <c r="K129" s="120">
        <v>87000</v>
      </c>
      <c r="L129" s="120"/>
      <c r="M129" s="120"/>
      <c r="N129" s="120"/>
      <c r="O129" s="120">
        <v>87000</v>
      </c>
      <c r="P129" s="120"/>
      <c r="Q129" s="120"/>
      <c r="R129" s="19">
        <f>J129+E129</f>
        <v>6338021</v>
      </c>
      <c r="T129" s="24">
        <f>SUM(E129,J129)</f>
        <v>6338021</v>
      </c>
      <c r="U129" s="24">
        <v>0</v>
      </c>
    </row>
    <row r="130" spans="1:222" s="41" customFormat="1" ht="34.200000000000003" hidden="1" customHeight="1" x14ac:dyDescent="0.35">
      <c r="A130" s="102" t="s">
        <v>95</v>
      </c>
      <c r="B130" s="102" t="s">
        <v>96</v>
      </c>
      <c r="C130" s="102" t="s">
        <v>26</v>
      </c>
      <c r="D130" s="256" t="s">
        <v>97</v>
      </c>
      <c r="E130" s="19"/>
      <c r="F130" s="19"/>
      <c r="G130" s="19"/>
      <c r="H130" s="19"/>
      <c r="I130" s="19"/>
      <c r="J130" s="19">
        <f>SUM(L130,O130)</f>
        <v>0</v>
      </c>
      <c r="K130" s="201"/>
      <c r="L130" s="19"/>
      <c r="M130" s="19"/>
      <c r="N130" s="19"/>
      <c r="O130" s="19"/>
      <c r="P130" s="19"/>
      <c r="Q130" s="19"/>
      <c r="R130" s="201">
        <f>SUM(E130,J130)</f>
        <v>0</v>
      </c>
    </row>
    <row r="131" spans="1:222" s="58" customFormat="1" ht="34.200000000000003" hidden="1" customHeight="1" x14ac:dyDescent="0.35">
      <c r="A131" s="9" t="s">
        <v>158</v>
      </c>
      <c r="B131" s="9" t="s">
        <v>154</v>
      </c>
      <c r="C131" s="9" t="s">
        <v>155</v>
      </c>
      <c r="D131" s="26" t="s">
        <v>156</v>
      </c>
      <c r="E131" s="19">
        <f>SUM(F131,I131)</f>
        <v>0</v>
      </c>
      <c r="F131" s="19"/>
      <c r="G131" s="19"/>
      <c r="H131" s="19"/>
      <c r="I131" s="19"/>
      <c r="J131" s="19">
        <f>SUM(L131,O131)</f>
        <v>0</v>
      </c>
      <c r="K131" s="201"/>
      <c r="L131" s="19"/>
      <c r="M131" s="19"/>
      <c r="N131" s="19"/>
      <c r="O131" s="19"/>
      <c r="P131" s="19"/>
      <c r="Q131" s="19"/>
      <c r="R131" s="201">
        <f>SUM(E131,J131)</f>
        <v>0</v>
      </c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1"/>
      <c r="BU131" s="41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1"/>
      <c r="CQ131" s="41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  <c r="DB131" s="41"/>
      <c r="DC131" s="41"/>
      <c r="DD131" s="41"/>
      <c r="DE131" s="41"/>
      <c r="DF131" s="41"/>
      <c r="DG131" s="41"/>
      <c r="DH131" s="41"/>
      <c r="DI131" s="41"/>
      <c r="DJ131" s="41"/>
      <c r="DK131" s="41"/>
      <c r="DL131" s="41"/>
      <c r="DM131" s="41"/>
      <c r="DN131" s="41"/>
      <c r="DO131" s="41"/>
      <c r="DP131" s="41"/>
      <c r="DQ131" s="41"/>
      <c r="DR131" s="41"/>
      <c r="DS131" s="41"/>
      <c r="DT131" s="41"/>
      <c r="DU131" s="41"/>
      <c r="DV131" s="41"/>
      <c r="DW131" s="41"/>
      <c r="DX131" s="41"/>
      <c r="DY131" s="41"/>
      <c r="DZ131" s="41"/>
      <c r="EA131" s="41"/>
      <c r="EB131" s="41"/>
      <c r="EC131" s="41"/>
      <c r="ED131" s="41"/>
      <c r="EE131" s="41"/>
      <c r="EF131" s="41"/>
      <c r="EG131" s="41"/>
      <c r="EH131" s="41"/>
      <c r="EI131" s="41"/>
      <c r="EJ131" s="41"/>
      <c r="EK131" s="41"/>
      <c r="EL131" s="41"/>
      <c r="EM131" s="41"/>
      <c r="EN131" s="41"/>
      <c r="EO131" s="41"/>
      <c r="EP131" s="41"/>
      <c r="EQ131" s="41"/>
      <c r="ER131" s="41"/>
      <c r="ES131" s="41"/>
      <c r="ET131" s="41"/>
      <c r="EU131" s="41"/>
      <c r="EV131" s="41"/>
      <c r="EW131" s="41"/>
      <c r="EX131" s="41"/>
      <c r="EY131" s="41"/>
      <c r="EZ131" s="41"/>
      <c r="FA131" s="41"/>
      <c r="FB131" s="41"/>
      <c r="FC131" s="41"/>
      <c r="FD131" s="41"/>
      <c r="FE131" s="41"/>
      <c r="FF131" s="41"/>
      <c r="FG131" s="41"/>
      <c r="FH131" s="41"/>
      <c r="FI131" s="41"/>
      <c r="FJ131" s="41"/>
      <c r="FK131" s="41"/>
      <c r="FL131" s="41"/>
      <c r="FM131" s="41"/>
      <c r="FN131" s="41"/>
      <c r="FO131" s="41"/>
      <c r="FP131" s="41"/>
      <c r="FQ131" s="41"/>
      <c r="FR131" s="41"/>
      <c r="FS131" s="41"/>
      <c r="FT131" s="41"/>
      <c r="FU131" s="41"/>
      <c r="FV131" s="41"/>
      <c r="FW131" s="41"/>
      <c r="FX131" s="41"/>
      <c r="FY131" s="41"/>
      <c r="FZ131" s="41"/>
      <c r="GA131" s="41"/>
      <c r="GB131" s="41"/>
      <c r="GC131" s="41"/>
      <c r="GD131" s="41"/>
      <c r="GE131" s="41"/>
      <c r="GF131" s="41"/>
      <c r="GG131" s="41"/>
      <c r="GH131" s="41"/>
      <c r="GI131" s="41"/>
      <c r="GJ131" s="41"/>
      <c r="GK131" s="41"/>
      <c r="GL131" s="41"/>
      <c r="GM131" s="41"/>
      <c r="GN131" s="41"/>
      <c r="GO131" s="41"/>
      <c r="GP131" s="41"/>
      <c r="GQ131" s="41"/>
      <c r="GR131" s="41"/>
      <c r="GS131" s="41"/>
      <c r="GT131" s="41"/>
      <c r="GU131" s="41"/>
      <c r="GV131" s="41"/>
      <c r="GW131" s="41"/>
      <c r="GX131" s="41"/>
      <c r="GY131" s="41"/>
      <c r="GZ131" s="41"/>
      <c r="HA131" s="41"/>
      <c r="HB131" s="41"/>
      <c r="HC131" s="41"/>
      <c r="HD131" s="41"/>
      <c r="HE131" s="41"/>
      <c r="HF131" s="41"/>
      <c r="HG131" s="41"/>
      <c r="HH131" s="41"/>
      <c r="HI131" s="41"/>
      <c r="HJ131" s="41"/>
      <c r="HK131" s="41"/>
      <c r="HL131" s="41"/>
      <c r="HM131" s="41"/>
      <c r="HN131" s="41"/>
    </row>
    <row r="132" spans="1:222" s="58" customFormat="1" ht="34.799999999999997" customHeight="1" x14ac:dyDescent="0.35">
      <c r="A132" s="102" t="s">
        <v>98</v>
      </c>
      <c r="B132" s="9" t="s">
        <v>54</v>
      </c>
      <c r="C132" s="9"/>
      <c r="D132" s="26" t="s">
        <v>39</v>
      </c>
      <c r="E132" s="19">
        <f>F132</f>
        <v>224715100</v>
      </c>
      <c r="F132" s="19">
        <v>224715100</v>
      </c>
      <c r="G132" s="19"/>
      <c r="H132" s="19"/>
      <c r="I132" s="19"/>
      <c r="J132" s="19"/>
      <c r="K132" s="201"/>
      <c r="L132" s="19"/>
      <c r="M132" s="19"/>
      <c r="N132" s="19"/>
      <c r="O132" s="19"/>
      <c r="P132" s="19"/>
      <c r="Q132" s="19"/>
      <c r="R132" s="19">
        <f>E132</f>
        <v>224715100</v>
      </c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1"/>
      <c r="BN132" s="41"/>
      <c r="BO132" s="41"/>
      <c r="BP132" s="41"/>
      <c r="BQ132" s="41"/>
      <c r="BR132" s="41"/>
      <c r="BS132" s="41"/>
      <c r="BT132" s="41"/>
      <c r="BU132" s="41"/>
      <c r="BV132" s="41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  <c r="CH132" s="41"/>
      <c r="CI132" s="41"/>
      <c r="CJ132" s="41"/>
      <c r="CK132" s="41"/>
      <c r="CL132" s="41"/>
      <c r="CM132" s="41"/>
      <c r="CN132" s="41"/>
      <c r="CO132" s="41"/>
      <c r="CP132" s="41"/>
      <c r="CQ132" s="41"/>
      <c r="CR132" s="41"/>
      <c r="CS132" s="41"/>
      <c r="CT132" s="41"/>
      <c r="CU132" s="41"/>
      <c r="CV132" s="41"/>
      <c r="CW132" s="41"/>
      <c r="CX132" s="41"/>
      <c r="CY132" s="41"/>
      <c r="CZ132" s="41"/>
      <c r="DA132" s="41"/>
      <c r="DB132" s="41"/>
      <c r="DC132" s="41"/>
      <c r="DD132" s="41"/>
      <c r="DE132" s="41"/>
      <c r="DF132" s="41"/>
      <c r="DG132" s="41"/>
      <c r="DH132" s="41"/>
      <c r="DI132" s="41"/>
      <c r="DJ132" s="41"/>
      <c r="DK132" s="41"/>
      <c r="DL132" s="41"/>
      <c r="DM132" s="41"/>
      <c r="DN132" s="41"/>
      <c r="DO132" s="41"/>
      <c r="DP132" s="41"/>
      <c r="DQ132" s="41"/>
      <c r="DR132" s="41"/>
      <c r="DS132" s="41"/>
      <c r="DT132" s="41"/>
      <c r="DU132" s="41"/>
      <c r="DV132" s="41"/>
      <c r="DW132" s="41"/>
      <c r="DX132" s="41"/>
      <c r="DY132" s="41"/>
      <c r="DZ132" s="41"/>
      <c r="EA132" s="41"/>
      <c r="EB132" s="41"/>
      <c r="EC132" s="41"/>
      <c r="ED132" s="41"/>
      <c r="EE132" s="41"/>
      <c r="EF132" s="41"/>
      <c r="EG132" s="41"/>
      <c r="EH132" s="41"/>
      <c r="EI132" s="41"/>
      <c r="EJ132" s="41"/>
      <c r="EK132" s="41"/>
      <c r="EL132" s="41"/>
      <c r="EM132" s="41"/>
      <c r="EN132" s="41"/>
      <c r="EO132" s="41"/>
      <c r="EP132" s="41"/>
      <c r="EQ132" s="41"/>
      <c r="ER132" s="41"/>
      <c r="ES132" s="41"/>
      <c r="ET132" s="41"/>
      <c r="EU132" s="41"/>
      <c r="EV132" s="41"/>
      <c r="EW132" s="41"/>
      <c r="EX132" s="41"/>
      <c r="EY132" s="41"/>
      <c r="EZ132" s="41"/>
      <c r="FA132" s="41"/>
      <c r="FB132" s="41"/>
      <c r="FC132" s="41"/>
      <c r="FD132" s="41"/>
      <c r="FE132" s="41"/>
      <c r="FF132" s="41"/>
      <c r="FG132" s="41"/>
      <c r="FH132" s="41"/>
      <c r="FI132" s="41"/>
      <c r="FJ132" s="41"/>
      <c r="FK132" s="41"/>
      <c r="FL132" s="41"/>
      <c r="FM132" s="41"/>
      <c r="FN132" s="41"/>
      <c r="FO132" s="41"/>
      <c r="FP132" s="41"/>
      <c r="FQ132" s="41"/>
      <c r="FR132" s="41"/>
      <c r="FS132" s="41"/>
      <c r="FT132" s="41"/>
      <c r="FU132" s="41"/>
      <c r="FV132" s="41"/>
      <c r="FW132" s="41"/>
      <c r="FX132" s="41"/>
      <c r="FY132" s="41"/>
      <c r="FZ132" s="41"/>
      <c r="GA132" s="41"/>
      <c r="GB132" s="41"/>
      <c r="GC132" s="41"/>
      <c r="GD132" s="41"/>
      <c r="GE132" s="41"/>
      <c r="GF132" s="41"/>
      <c r="GG132" s="41"/>
      <c r="GH132" s="41"/>
      <c r="GI132" s="41"/>
      <c r="GJ132" s="41"/>
      <c r="GK132" s="41"/>
      <c r="GL132" s="41"/>
      <c r="GM132" s="41"/>
      <c r="GN132" s="41"/>
      <c r="GO132" s="41"/>
      <c r="GP132" s="41"/>
      <c r="GQ132" s="41"/>
      <c r="GR132" s="41"/>
      <c r="GS132" s="41"/>
      <c r="GT132" s="41"/>
      <c r="GU132" s="41"/>
      <c r="GV132" s="41"/>
      <c r="GW132" s="41"/>
      <c r="GX132" s="41"/>
      <c r="GY132" s="41"/>
      <c r="GZ132" s="41"/>
      <c r="HA132" s="41"/>
      <c r="HB132" s="41"/>
      <c r="HC132" s="41"/>
      <c r="HD132" s="41"/>
      <c r="HE132" s="41"/>
      <c r="HF132" s="41"/>
      <c r="HG132" s="41"/>
      <c r="HH132" s="41"/>
      <c r="HI132" s="41"/>
      <c r="HJ132" s="41"/>
      <c r="HK132" s="41"/>
      <c r="HL132" s="41"/>
      <c r="HM132" s="41"/>
      <c r="HN132" s="41"/>
    </row>
    <row r="133" spans="1:222" s="41" customFormat="1" ht="34.799999999999997" customHeight="1" x14ac:dyDescent="0.35">
      <c r="A133" s="102" t="s">
        <v>223</v>
      </c>
      <c r="B133" s="9" t="s">
        <v>224</v>
      </c>
      <c r="C133" s="9" t="s">
        <v>26</v>
      </c>
      <c r="D133" s="26" t="s">
        <v>225</v>
      </c>
      <c r="E133" s="19">
        <v>80200000</v>
      </c>
      <c r="F133" s="19"/>
      <c r="G133" s="19"/>
      <c r="H133" s="19"/>
      <c r="I133" s="19"/>
      <c r="J133" s="19"/>
      <c r="K133" s="201"/>
      <c r="L133" s="19"/>
      <c r="M133" s="19"/>
      <c r="N133" s="19"/>
      <c r="O133" s="19"/>
      <c r="P133" s="19"/>
      <c r="Q133" s="19"/>
      <c r="R133" s="19">
        <f>E133</f>
        <v>80200000</v>
      </c>
    </row>
    <row r="134" spans="1:222" s="41" customFormat="1" ht="34.799999999999997" hidden="1" customHeight="1" x14ac:dyDescent="0.35">
      <c r="A134" s="102"/>
      <c r="B134" s="9"/>
      <c r="C134" s="9"/>
      <c r="D134" s="26"/>
      <c r="E134" s="19"/>
      <c r="F134" s="19"/>
      <c r="G134" s="19"/>
      <c r="H134" s="19"/>
      <c r="I134" s="19"/>
      <c r="J134" s="19"/>
      <c r="K134" s="201"/>
      <c r="L134" s="19"/>
      <c r="M134" s="19"/>
      <c r="N134" s="19"/>
      <c r="O134" s="19"/>
      <c r="P134" s="19"/>
      <c r="Q134" s="19"/>
      <c r="R134" s="201"/>
    </row>
    <row r="135" spans="1:222" s="41" customFormat="1" ht="35.25" customHeight="1" x14ac:dyDescent="0.3">
      <c r="A135" s="43" t="s">
        <v>448</v>
      </c>
      <c r="B135" s="43"/>
      <c r="C135" s="43"/>
      <c r="D135" s="265" t="s">
        <v>435</v>
      </c>
      <c r="E135" s="52">
        <f>SUM(E136)</f>
        <v>2354354</v>
      </c>
      <c r="F135" s="52">
        <f>SUM(F136)</f>
        <v>2354354</v>
      </c>
      <c r="G135" s="52">
        <f t="shared" ref="G135:H135" si="31">SUM(G136)</f>
        <v>1804053</v>
      </c>
      <c r="H135" s="52">
        <f t="shared" si="31"/>
        <v>8218</v>
      </c>
      <c r="I135" s="107"/>
      <c r="J135" s="107"/>
      <c r="K135" s="107"/>
      <c r="L135" s="107"/>
      <c r="M135" s="107"/>
      <c r="N135" s="107"/>
      <c r="O135" s="107"/>
      <c r="P135" s="107"/>
      <c r="Q135" s="107"/>
      <c r="R135" s="52">
        <f>E135+J135</f>
        <v>2354354</v>
      </c>
    </row>
    <row r="136" spans="1:222" s="41" customFormat="1" ht="35.25" customHeight="1" x14ac:dyDescent="0.3">
      <c r="A136" s="43" t="s">
        <v>449</v>
      </c>
      <c r="B136" s="43"/>
      <c r="C136" s="43"/>
      <c r="D136" s="265" t="s">
        <v>435</v>
      </c>
      <c r="E136" s="107">
        <f>E137+E138</f>
        <v>2354354</v>
      </c>
      <c r="F136" s="107">
        <f>F137+F138</f>
        <v>2354354</v>
      </c>
      <c r="G136" s="107">
        <f>G137</f>
        <v>1804053</v>
      </c>
      <c r="H136" s="107">
        <f>H137</f>
        <v>8218</v>
      </c>
      <c r="I136" s="107"/>
      <c r="J136" s="107"/>
      <c r="K136" s="107"/>
      <c r="L136" s="107"/>
      <c r="M136" s="107"/>
      <c r="N136" s="107"/>
      <c r="O136" s="107"/>
      <c r="P136" s="107"/>
      <c r="Q136" s="107"/>
      <c r="R136" s="107">
        <f>E136+J136</f>
        <v>2354354</v>
      </c>
    </row>
    <row r="137" spans="1:222" s="41" customFormat="1" ht="64.8" customHeight="1" x14ac:dyDescent="0.35">
      <c r="A137" s="102" t="s">
        <v>436</v>
      </c>
      <c r="B137" s="9" t="s">
        <v>61</v>
      </c>
      <c r="C137" s="9" t="s">
        <v>15</v>
      </c>
      <c r="D137" s="246" t="s">
        <v>221</v>
      </c>
      <c r="E137" s="19">
        <f>F137</f>
        <v>2354354</v>
      </c>
      <c r="F137" s="19">
        <v>2354354</v>
      </c>
      <c r="G137" s="19">
        <v>1804053</v>
      </c>
      <c r="H137" s="19">
        <v>8218</v>
      </c>
      <c r="I137" s="19"/>
      <c r="J137" s="19">
        <f>SUM(L137,O137)</f>
        <v>0</v>
      </c>
      <c r="K137" s="201"/>
      <c r="L137" s="19"/>
      <c r="M137" s="19"/>
      <c r="N137" s="19"/>
      <c r="O137" s="19"/>
      <c r="P137" s="19"/>
      <c r="Q137" s="19"/>
      <c r="R137" s="19">
        <f>SUM(E137,J137)</f>
        <v>2354354</v>
      </c>
    </row>
    <row r="138" spans="1:222" s="41" customFormat="1" ht="1.2" hidden="1" customHeight="1" x14ac:dyDescent="0.35">
      <c r="A138" s="102"/>
      <c r="B138" s="9"/>
      <c r="C138" s="9"/>
      <c r="D138" s="262"/>
      <c r="E138" s="247">
        <v>0</v>
      </c>
      <c r="F138" s="247"/>
      <c r="G138" s="263"/>
      <c r="H138" s="263"/>
      <c r="I138" s="263"/>
      <c r="J138" s="247">
        <f>SUM(L138,O138)</f>
        <v>0</v>
      </c>
      <c r="K138" s="264"/>
      <c r="L138" s="263"/>
      <c r="M138" s="263"/>
      <c r="N138" s="263"/>
      <c r="O138" s="263"/>
      <c r="P138" s="263"/>
      <c r="Q138" s="263"/>
      <c r="R138" s="247">
        <f>SUM(E138,J138)</f>
        <v>0</v>
      </c>
    </row>
    <row r="139" spans="1:222" s="75" customFormat="1" ht="34.5" customHeight="1" x14ac:dyDescent="0.3">
      <c r="A139" s="128" t="s">
        <v>190</v>
      </c>
      <c r="B139" s="128" t="s">
        <v>190</v>
      </c>
      <c r="C139" s="128" t="s">
        <v>190</v>
      </c>
      <c r="D139" s="129" t="s">
        <v>340</v>
      </c>
      <c r="E139" s="142">
        <f>E14+E32+E52+E78+E94+E120+E128+E136</f>
        <v>1027794602</v>
      </c>
      <c r="F139" s="142">
        <f t="shared" ref="F139:M139" si="32">F14+F32+F52+F78+F94+F120+F128+F136</f>
        <v>876113545</v>
      </c>
      <c r="G139" s="142">
        <f t="shared" si="32"/>
        <v>424837989</v>
      </c>
      <c r="H139" s="142">
        <f t="shared" si="32"/>
        <v>33863757</v>
      </c>
      <c r="I139" s="142">
        <f t="shared" si="32"/>
        <v>71481057</v>
      </c>
      <c r="J139" s="142">
        <f t="shared" si="32"/>
        <v>44894203</v>
      </c>
      <c r="K139" s="142">
        <f>K14+K32+K52+K78+K94+K120+K128+K136</f>
        <v>33986045</v>
      </c>
      <c r="L139" s="142">
        <f t="shared" si="32"/>
        <v>10177782</v>
      </c>
      <c r="M139" s="142">
        <f t="shared" si="32"/>
        <v>230816</v>
      </c>
      <c r="N139" s="142">
        <f>N14+N32+N52+N78+N94+N120+N128</f>
        <v>48033</v>
      </c>
      <c r="O139" s="142">
        <f>O14+O32+O52+O78+O94+O120+O136</f>
        <v>34629421</v>
      </c>
      <c r="P139" s="142">
        <f>SUM(P14,P33,P53,P79,P95,P121,P126,P129)</f>
        <v>0</v>
      </c>
      <c r="Q139" s="142">
        <f>SUM(Q14,Q33,Q53,Q79,Q95,Q121,Q126,Q129)</f>
        <v>0</v>
      </c>
      <c r="R139" s="142">
        <f>R14+R32+R52+R78+R94+R120+R128+R136</f>
        <v>1072688805</v>
      </c>
      <c r="T139" s="142">
        <f>SUM(T14,T33,T53,T79,T95,T121,T126,T129)</f>
        <v>212533026</v>
      </c>
      <c r="U139" s="92">
        <f>SUM(E139,J139)</f>
        <v>1072688805</v>
      </c>
    </row>
    <row r="140" spans="1:222" ht="22.2" customHeight="1" x14ac:dyDescent="0.25">
      <c r="C140" s="134"/>
      <c r="D140" s="25"/>
      <c r="E140" s="249"/>
      <c r="F140" s="4"/>
      <c r="G140" s="5"/>
      <c r="H140" s="5"/>
      <c r="I140" s="5"/>
      <c r="J140" s="250"/>
      <c r="K140" s="135"/>
      <c r="L140" s="5"/>
      <c r="M140" s="5"/>
      <c r="N140" s="5"/>
      <c r="O140" s="5"/>
      <c r="P140" s="5"/>
      <c r="Q140" s="5"/>
      <c r="R140" s="4"/>
    </row>
    <row r="141" spans="1:222" ht="6.75" customHeight="1" x14ac:dyDescent="0.25">
      <c r="C141" s="134"/>
      <c r="D141" s="25"/>
      <c r="M141" s="5"/>
      <c r="O141" s="5"/>
      <c r="P141" s="5"/>
      <c r="Q141" s="5"/>
      <c r="R141" s="4"/>
    </row>
    <row r="142" spans="1:222" ht="52.5" customHeight="1" x14ac:dyDescent="0.25">
      <c r="C142" s="6"/>
      <c r="D142" s="25"/>
      <c r="Q142" s="5"/>
      <c r="R142" s="4"/>
      <c r="W142" s="17"/>
      <c r="X142" s="17"/>
      <c r="Y142" s="17"/>
      <c r="Z142" s="17"/>
    </row>
    <row r="143" spans="1:222" x14ac:dyDescent="0.25">
      <c r="C143" s="134"/>
      <c r="D143" s="25"/>
      <c r="O143" s="5"/>
      <c r="P143" s="5"/>
      <c r="U143" s="11"/>
      <c r="W143" s="17"/>
      <c r="X143" s="17"/>
      <c r="Y143" s="17"/>
      <c r="Z143" s="17"/>
    </row>
    <row r="144" spans="1:222" x14ac:dyDescent="0.25">
      <c r="C144" s="134"/>
      <c r="D144" s="25"/>
      <c r="W144" s="17"/>
      <c r="X144" s="17"/>
      <c r="Y144" s="17"/>
      <c r="Z144" s="17"/>
    </row>
    <row r="145" spans="3:26" ht="21" hidden="1" customHeight="1" x14ac:dyDescent="0.25">
      <c r="C145" s="134"/>
      <c r="D145" s="25"/>
      <c r="W145" s="17"/>
      <c r="X145" s="17"/>
      <c r="Y145" s="17"/>
      <c r="Z145" s="17"/>
    </row>
    <row r="146" spans="3:26" s="41" customFormat="1" ht="23.25" hidden="1" customHeight="1" x14ac:dyDescent="0.25">
      <c r="C146" s="48"/>
      <c r="D146" s="49" t="s">
        <v>146</v>
      </c>
      <c r="E146" s="50" t="e">
        <f>SUM(E15:E16,#REF!,E34,E54,E80,E130)</f>
        <v>#REF!</v>
      </c>
      <c r="F146" s="50" t="e">
        <f>SUM(F15:F16,#REF!,F34,F54,F80,F130)</f>
        <v>#REF!</v>
      </c>
      <c r="G146" s="50" t="e">
        <f>SUM(G15:G16,#REF!,G34,G54,G80,G130)</f>
        <v>#REF!</v>
      </c>
      <c r="H146" s="50" t="e">
        <f>SUM(H15:H16,#REF!,H34,H54,H80,H130)</f>
        <v>#REF!</v>
      </c>
      <c r="I146" s="50" t="e">
        <f>SUM(I15:I16,#REF!,I34,I54,I80,I130)</f>
        <v>#REF!</v>
      </c>
      <c r="J146" s="50" t="e">
        <f>SUM(J15:J16,#REF!,J34,J54,J80,J130)</f>
        <v>#REF!</v>
      </c>
      <c r="K146" s="50" t="e">
        <f>SUM(K15:K16,#REF!,K34,K54,K80,K130)</f>
        <v>#REF!</v>
      </c>
      <c r="L146" s="50" t="e">
        <f>SUM(L15:L16,#REF!,L34,L54,L80,L130)</f>
        <v>#REF!</v>
      </c>
      <c r="M146" s="50" t="e">
        <f>SUM(M15:M16,#REF!,M34,M54,M80,M130)</f>
        <v>#REF!</v>
      </c>
      <c r="N146" s="50" t="e">
        <f>SUM(N15:N16,#REF!,N34,N54,N80,N130)</f>
        <v>#REF!</v>
      </c>
      <c r="O146" s="50" t="e">
        <f>SUM(O15:O16,#REF!,O34,O54,O80,O130)</f>
        <v>#REF!</v>
      </c>
      <c r="P146" s="50" t="e">
        <f>SUM(P15:P16,#REF!,P34,P54,P80,P130)</f>
        <v>#REF!</v>
      </c>
      <c r="Q146" s="50" t="e">
        <f>SUM(Q15:Q16,#REF!,Q34,Q54,Q80,Q130)</f>
        <v>#REF!</v>
      </c>
      <c r="R146" s="50" t="e">
        <f>SUM(R15:R16,#REF!,R34,R54,R80,R130)</f>
        <v>#REF!</v>
      </c>
      <c r="W146" s="230"/>
      <c r="X146" s="230"/>
      <c r="Y146" s="230"/>
      <c r="Z146" s="230"/>
    </row>
    <row r="147" spans="3:26" hidden="1" x14ac:dyDescent="0.25">
      <c r="C147" s="134"/>
      <c r="D147" s="25" t="s">
        <v>148</v>
      </c>
      <c r="E147" s="16" t="e">
        <f>SUM(E35,#REF!,#REF!,E38,#REF!,E44,E39,E40,E81)</f>
        <v>#REF!</v>
      </c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W147" s="17"/>
      <c r="X147" s="17"/>
      <c r="Y147" s="17"/>
      <c r="Z147" s="17"/>
    </row>
    <row r="148" spans="3:26" hidden="1" x14ac:dyDescent="0.25">
      <c r="C148" s="134"/>
      <c r="D148" s="25" t="s">
        <v>147</v>
      </c>
      <c r="E148" s="57">
        <f>SUM(E84:E87)</f>
        <v>11320316</v>
      </c>
      <c r="F148" s="15"/>
      <c r="G148" s="17"/>
      <c r="H148" s="17"/>
      <c r="I148" s="17"/>
      <c r="J148" s="18"/>
      <c r="K148" s="18"/>
      <c r="L148" s="17"/>
      <c r="M148" s="17"/>
      <c r="N148" s="17"/>
      <c r="O148" s="17"/>
      <c r="P148" s="17"/>
      <c r="Q148" s="17"/>
      <c r="R148" s="15"/>
      <c r="W148" s="17"/>
      <c r="X148" s="17"/>
      <c r="Y148" s="17"/>
      <c r="Z148" s="17"/>
    </row>
    <row r="149" spans="3:26" hidden="1" x14ac:dyDescent="0.25">
      <c r="C149" s="134"/>
      <c r="D149" s="25" t="s">
        <v>149</v>
      </c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W149" s="17"/>
      <c r="X149" s="17"/>
      <c r="Y149" s="17"/>
      <c r="Z149" s="17"/>
    </row>
    <row r="150" spans="3:26" ht="12.75" hidden="1" customHeight="1" x14ac:dyDescent="0.25">
      <c r="C150" s="134"/>
      <c r="D150" s="25" t="s">
        <v>150</v>
      </c>
      <c r="E150" s="57"/>
      <c r="F150" s="15"/>
      <c r="G150" s="17"/>
      <c r="H150" s="17"/>
      <c r="I150" s="17"/>
      <c r="J150" s="18"/>
      <c r="K150" s="18"/>
      <c r="L150" s="17"/>
      <c r="M150" s="17"/>
      <c r="N150" s="17"/>
      <c r="O150" s="17"/>
      <c r="P150" s="17"/>
      <c r="Q150" s="17"/>
      <c r="R150" s="15"/>
      <c r="W150" s="17"/>
      <c r="X150" s="17"/>
      <c r="Y150" s="17"/>
      <c r="Z150" s="17"/>
    </row>
    <row r="151" spans="3:26" hidden="1" x14ac:dyDescent="0.25">
      <c r="C151" s="134"/>
      <c r="D151" s="25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W151" s="17"/>
      <c r="X151" s="17"/>
      <c r="Y151" s="17"/>
      <c r="Z151" s="17"/>
    </row>
    <row r="152" spans="3:26" hidden="1" x14ac:dyDescent="0.25">
      <c r="C152" s="134"/>
      <c r="D152" s="25"/>
      <c r="E152" s="57"/>
      <c r="F152" s="15"/>
      <c r="G152" s="17"/>
      <c r="H152" s="17"/>
      <c r="I152" s="17"/>
      <c r="J152" s="18"/>
      <c r="K152" s="18"/>
      <c r="L152" s="17"/>
      <c r="M152" s="17"/>
      <c r="N152" s="17"/>
      <c r="O152" s="17"/>
      <c r="P152" s="17"/>
      <c r="Q152" s="17"/>
      <c r="R152" s="15"/>
      <c r="W152" s="17"/>
      <c r="X152" s="17"/>
      <c r="Y152" s="17"/>
      <c r="Z152" s="17"/>
    </row>
    <row r="153" spans="3:26" ht="15.75" hidden="1" customHeight="1" x14ac:dyDescent="0.25">
      <c r="C153" s="134"/>
      <c r="D153" s="25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W153" s="17"/>
      <c r="X153" s="17"/>
      <c r="Y153" s="17"/>
      <c r="Z153" s="17"/>
    </row>
    <row r="154" spans="3:26" ht="12.75" hidden="1" customHeight="1" x14ac:dyDescent="0.25">
      <c r="C154" s="134"/>
      <c r="E154" s="57"/>
      <c r="F154" s="15"/>
      <c r="G154" s="17"/>
      <c r="H154" s="17"/>
      <c r="I154" s="17"/>
      <c r="J154" s="18"/>
      <c r="K154" s="18"/>
      <c r="L154" s="17"/>
      <c r="M154" s="17"/>
      <c r="N154" s="17"/>
      <c r="O154" s="17"/>
      <c r="P154" s="17"/>
      <c r="Q154" s="17"/>
      <c r="R154" s="15"/>
      <c r="W154" s="17"/>
      <c r="X154" s="17"/>
      <c r="Y154" s="17"/>
      <c r="Z154" s="17"/>
    </row>
    <row r="155" spans="3:26" hidden="1" x14ac:dyDescent="0.25">
      <c r="C155" s="134"/>
      <c r="E155" s="16"/>
      <c r="F155" s="18" t="e">
        <f>SUM(F146:F153)</f>
        <v>#REF!</v>
      </c>
      <c r="G155" s="18" t="e">
        <f>SUM(G146:G153)</f>
        <v>#REF!</v>
      </c>
      <c r="H155" s="18" t="e">
        <f>SUM(H146:H153)</f>
        <v>#REF!</v>
      </c>
      <c r="I155" s="18" t="e">
        <f>SUM(I146:I153)</f>
        <v>#REF!</v>
      </c>
      <c r="J155" s="18" t="e">
        <f>SUM(J146:J153)</f>
        <v>#REF!</v>
      </c>
      <c r="K155" s="18"/>
      <c r="L155" s="18" t="e">
        <f t="shared" ref="L155:R155" si="33">SUM(L146:L153)</f>
        <v>#REF!</v>
      </c>
      <c r="M155" s="18" t="e">
        <f t="shared" si="33"/>
        <v>#REF!</v>
      </c>
      <c r="N155" s="18" t="e">
        <f t="shared" si="33"/>
        <v>#REF!</v>
      </c>
      <c r="O155" s="18" t="e">
        <f t="shared" si="33"/>
        <v>#REF!</v>
      </c>
      <c r="P155" s="18" t="e">
        <f t="shared" si="33"/>
        <v>#REF!</v>
      </c>
      <c r="Q155" s="18" t="e">
        <f t="shared" si="33"/>
        <v>#REF!</v>
      </c>
      <c r="R155" s="18" t="e">
        <f t="shared" si="33"/>
        <v>#REF!</v>
      </c>
      <c r="W155" s="17"/>
      <c r="X155" s="17"/>
      <c r="Y155" s="17"/>
      <c r="Z155" s="17"/>
    </row>
    <row r="156" spans="3:26" x14ac:dyDescent="0.25">
      <c r="C156" s="134"/>
      <c r="T156" s="17"/>
      <c r="W156" s="17"/>
      <c r="X156" s="17"/>
      <c r="Y156" s="17"/>
      <c r="Z156" s="17"/>
    </row>
    <row r="157" spans="3:26" ht="14.25" customHeight="1" x14ac:dyDescent="0.25">
      <c r="C157" s="134"/>
      <c r="T157" s="17"/>
      <c r="W157" s="17"/>
      <c r="X157" s="17"/>
      <c r="Y157" s="17"/>
      <c r="Z157" s="17"/>
    </row>
    <row r="158" spans="3:26" ht="20.25" customHeight="1" x14ac:dyDescent="0.25">
      <c r="C158" s="134"/>
      <c r="T158" s="17">
        <v>8392770</v>
      </c>
      <c r="U158" s="7" t="s">
        <v>424</v>
      </c>
      <c r="W158" s="17"/>
      <c r="X158" s="17"/>
      <c r="Y158" s="17"/>
      <c r="Z158" s="17"/>
    </row>
    <row r="159" spans="3:26" ht="16.5" customHeight="1" x14ac:dyDescent="0.25">
      <c r="C159" s="134"/>
      <c r="T159" s="228">
        <v>883000</v>
      </c>
      <c r="U159" t="s">
        <v>425</v>
      </c>
      <c r="W159" s="17"/>
      <c r="X159" s="17"/>
      <c r="Y159" s="17"/>
      <c r="Z159" s="17"/>
    </row>
    <row r="160" spans="3:26" ht="22.5" customHeight="1" x14ac:dyDescent="0.25">
      <c r="C160" s="134"/>
      <c r="T160" s="229">
        <f>J139-K139</f>
        <v>10908158</v>
      </c>
      <c r="W160" s="17"/>
      <c r="X160" s="17"/>
      <c r="Y160" s="17"/>
      <c r="Z160" s="17"/>
    </row>
    <row r="161" spans="3:26" x14ac:dyDescent="0.25">
      <c r="C161" s="134"/>
      <c r="T161" s="17"/>
      <c r="W161" s="17"/>
      <c r="X161" s="17"/>
      <c r="Y161" s="17"/>
      <c r="Z161" s="17"/>
    </row>
    <row r="162" spans="3:26" x14ac:dyDescent="0.25">
      <c r="C162" s="134"/>
      <c r="T162" s="17"/>
      <c r="W162" s="17"/>
      <c r="X162" s="17"/>
      <c r="Y162" s="17"/>
      <c r="Z162" s="17"/>
    </row>
    <row r="163" spans="3:26" ht="12.75" customHeight="1" x14ac:dyDescent="0.25">
      <c r="C163" s="134"/>
      <c r="T163" s="17"/>
      <c r="W163" s="17"/>
      <c r="X163" s="17"/>
      <c r="Y163" s="17"/>
      <c r="Z163" s="17"/>
    </row>
    <row r="164" spans="3:26" ht="18" customHeight="1" x14ac:dyDescent="0.25">
      <c r="C164" s="134"/>
      <c r="T164" s="17">
        <v>946000000</v>
      </c>
      <c r="U164" s="7" t="s">
        <v>426</v>
      </c>
      <c r="W164" s="17">
        <f>SUM(E137,F139,I139)</f>
        <v>949948956</v>
      </c>
      <c r="X164" s="17" t="s">
        <v>430</v>
      </c>
      <c r="Y164" s="17"/>
      <c r="Z164" s="17"/>
    </row>
    <row r="165" spans="3:26" ht="18" customHeight="1" x14ac:dyDescent="0.25">
      <c r="C165" s="134"/>
      <c r="T165" s="17"/>
      <c r="U165" s="7"/>
      <c r="W165" s="17">
        <f>SUM(K139)</f>
        <v>33986045</v>
      </c>
      <c r="X165" s="17" t="s">
        <v>429</v>
      </c>
      <c r="Y165" s="17"/>
      <c r="Z165" s="17"/>
    </row>
    <row r="166" spans="3:26" ht="18" customHeight="1" x14ac:dyDescent="0.25">
      <c r="C166" s="134"/>
      <c r="T166" s="17"/>
      <c r="U166" s="7"/>
      <c r="W166" s="17">
        <v>774300</v>
      </c>
      <c r="X166" s="17" t="s">
        <v>431</v>
      </c>
      <c r="Y166" s="17"/>
      <c r="Z166" s="17"/>
    </row>
    <row r="167" spans="3:26" ht="18" customHeight="1" x14ac:dyDescent="0.25">
      <c r="C167" s="134"/>
      <c r="T167" s="17"/>
      <c r="U167" s="7"/>
      <c r="W167" s="17">
        <v>11000</v>
      </c>
      <c r="X167" s="17" t="s">
        <v>432</v>
      </c>
      <c r="Y167" s="17"/>
      <c r="Z167" s="17"/>
    </row>
    <row r="168" spans="3:26" ht="18" customHeight="1" x14ac:dyDescent="0.25">
      <c r="C168" s="134"/>
      <c r="T168" s="17">
        <v>883000</v>
      </c>
      <c r="U168" s="7" t="s">
        <v>427</v>
      </c>
      <c r="W168" s="17">
        <v>108700</v>
      </c>
      <c r="X168" s="17" t="s">
        <v>433</v>
      </c>
      <c r="Y168" s="17"/>
      <c r="Z168" s="17"/>
    </row>
    <row r="169" spans="3:26" ht="16.5" customHeight="1" x14ac:dyDescent="0.25">
      <c r="C169" s="134"/>
      <c r="T169" s="228">
        <v>8392770</v>
      </c>
      <c r="U169" s="231" t="s">
        <v>424</v>
      </c>
      <c r="V169" s="232"/>
      <c r="W169" s="228">
        <v>8381770</v>
      </c>
      <c r="X169" s="228" t="s">
        <v>434</v>
      </c>
      <c r="Y169" s="228"/>
      <c r="Z169" s="17"/>
    </row>
    <row r="170" spans="3:26" ht="21.75" customHeight="1" x14ac:dyDescent="0.25">
      <c r="C170" s="134"/>
      <c r="T170" s="229">
        <f>SUM(T164:T169)</f>
        <v>955275770</v>
      </c>
      <c r="U170" s="229">
        <f t="shared" ref="U170:V170" si="34">SUM(U164:U169)</f>
        <v>0</v>
      </c>
      <c r="V170" s="229">
        <f t="shared" si="34"/>
        <v>0</v>
      </c>
      <c r="W170" s="229">
        <f>SUM(W164)</f>
        <v>949948956</v>
      </c>
      <c r="X170" s="229">
        <f>SUM(W165:W169)</f>
        <v>43261815</v>
      </c>
      <c r="Y170" s="229"/>
      <c r="Z170" s="229"/>
    </row>
    <row r="171" spans="3:26" ht="12.75" customHeight="1" x14ac:dyDescent="0.25">
      <c r="C171" s="134"/>
      <c r="T171" s="17"/>
      <c r="W171" s="17"/>
      <c r="X171" s="17"/>
      <c r="Y171" s="17"/>
      <c r="Z171" s="17"/>
    </row>
    <row r="172" spans="3:26" x14ac:dyDescent="0.25">
      <c r="C172" s="134"/>
      <c r="T172" s="17"/>
      <c r="W172" s="17"/>
      <c r="X172" s="17"/>
      <c r="Y172" s="17"/>
      <c r="Z172" s="17"/>
    </row>
    <row r="173" spans="3:26" x14ac:dyDescent="0.25">
      <c r="C173" s="134"/>
      <c r="T173" s="17"/>
      <c r="W173" s="17"/>
      <c r="X173" s="17"/>
      <c r="Y173" s="17"/>
      <c r="Z173" s="17"/>
    </row>
    <row r="174" spans="3:26" x14ac:dyDescent="0.25">
      <c r="C174" s="134"/>
      <c r="T174" s="17"/>
      <c r="W174" s="17"/>
      <c r="X174" s="17"/>
      <c r="Y174" s="17"/>
      <c r="Z174" s="17"/>
    </row>
    <row r="175" spans="3:26" ht="12.75" customHeight="1" x14ac:dyDescent="0.25">
      <c r="C175" s="134"/>
      <c r="W175" s="17"/>
      <c r="X175" s="17"/>
      <c r="Y175" s="17"/>
      <c r="Z175" s="17"/>
    </row>
    <row r="176" spans="3:26" x14ac:dyDescent="0.25">
      <c r="C176" s="134"/>
      <c r="W176" s="17"/>
      <c r="X176" s="17"/>
      <c r="Y176" s="17"/>
      <c r="Z176" s="17"/>
    </row>
    <row r="177" spans="3:26" x14ac:dyDescent="0.25">
      <c r="C177" s="134"/>
      <c r="W177" s="17"/>
      <c r="X177" s="17"/>
      <c r="Y177" s="17"/>
      <c r="Z177" s="17"/>
    </row>
    <row r="178" spans="3:26" ht="18" customHeight="1" x14ac:dyDescent="0.25">
      <c r="C178" s="134"/>
    </row>
    <row r="179" spans="3:26" ht="12.75" customHeight="1" x14ac:dyDescent="0.25">
      <c r="C179" s="134"/>
    </row>
    <row r="180" spans="3:26" x14ac:dyDescent="0.25">
      <c r="C180" s="134"/>
    </row>
    <row r="181" spans="3:26" x14ac:dyDescent="0.25">
      <c r="C181" s="134"/>
    </row>
    <row r="182" spans="3:26" x14ac:dyDescent="0.25">
      <c r="C182" s="134"/>
    </row>
    <row r="183" spans="3:26" ht="12.75" customHeight="1" x14ac:dyDescent="0.25">
      <c r="C183" s="134"/>
    </row>
    <row r="184" spans="3:26" x14ac:dyDescent="0.25">
      <c r="C184" s="134"/>
    </row>
    <row r="185" spans="3:26" x14ac:dyDescent="0.25">
      <c r="C185" s="134"/>
    </row>
    <row r="186" spans="3:26" x14ac:dyDescent="0.25">
      <c r="C186" s="134"/>
    </row>
    <row r="187" spans="3:26" ht="12.75" customHeight="1" x14ac:dyDescent="0.25">
      <c r="C187" s="134"/>
    </row>
    <row r="188" spans="3:26" x14ac:dyDescent="0.25">
      <c r="C188" s="134"/>
    </row>
    <row r="189" spans="3:26" x14ac:dyDescent="0.25">
      <c r="C189" s="134"/>
    </row>
    <row r="190" spans="3:26" x14ac:dyDescent="0.25">
      <c r="C190" s="134"/>
    </row>
    <row r="191" spans="3:26" ht="12.75" customHeight="1" x14ac:dyDescent="0.25">
      <c r="C191" s="134"/>
    </row>
    <row r="192" spans="3:26" x14ac:dyDescent="0.25">
      <c r="C192" s="134"/>
    </row>
    <row r="193" spans="3:3" x14ac:dyDescent="0.25">
      <c r="C193" s="134"/>
    </row>
    <row r="194" spans="3:3" x14ac:dyDescent="0.25">
      <c r="C194" s="134"/>
    </row>
    <row r="195" spans="3:3" ht="12.75" customHeight="1" x14ac:dyDescent="0.25">
      <c r="C195" s="134"/>
    </row>
    <row r="196" spans="3:3" x14ac:dyDescent="0.25">
      <c r="C196" s="134"/>
    </row>
    <row r="197" spans="3:3" x14ac:dyDescent="0.25">
      <c r="C197" s="134"/>
    </row>
    <row r="198" spans="3:3" x14ac:dyDescent="0.25">
      <c r="C198" s="134"/>
    </row>
    <row r="199" spans="3:3" ht="12.75" customHeight="1" x14ac:dyDescent="0.25">
      <c r="C199" s="134"/>
    </row>
    <row r="200" spans="3:3" x14ac:dyDescent="0.25">
      <c r="C200" s="134"/>
    </row>
    <row r="201" spans="3:3" x14ac:dyDescent="0.25">
      <c r="C201" s="134"/>
    </row>
    <row r="202" spans="3:3" x14ac:dyDescent="0.25">
      <c r="C202" s="134"/>
    </row>
    <row r="203" spans="3:3" ht="12.75" customHeight="1" x14ac:dyDescent="0.25">
      <c r="C203" s="134"/>
    </row>
    <row r="204" spans="3:3" x14ac:dyDescent="0.25">
      <c r="C204" s="134"/>
    </row>
    <row r="205" spans="3:3" x14ac:dyDescent="0.25">
      <c r="C205" s="134"/>
    </row>
    <row r="206" spans="3:3" x14ac:dyDescent="0.25">
      <c r="C206" s="134"/>
    </row>
    <row r="207" spans="3:3" ht="12.75" customHeight="1" x14ac:dyDescent="0.25">
      <c r="C207" s="134"/>
    </row>
    <row r="208" spans="3:3" x14ac:dyDescent="0.25">
      <c r="C208" s="134"/>
    </row>
    <row r="209" spans="3:3" x14ac:dyDescent="0.25">
      <c r="C209" s="134"/>
    </row>
    <row r="210" spans="3:3" x14ac:dyDescent="0.25">
      <c r="C210" s="134"/>
    </row>
    <row r="211" spans="3:3" ht="12.75" customHeight="1" x14ac:dyDescent="0.25">
      <c r="C211" s="134"/>
    </row>
    <row r="212" spans="3:3" x14ac:dyDescent="0.25">
      <c r="C212" s="134"/>
    </row>
    <row r="213" spans="3:3" x14ac:dyDescent="0.25">
      <c r="C213" s="134"/>
    </row>
    <row r="214" spans="3:3" x14ac:dyDescent="0.25">
      <c r="C214" s="134"/>
    </row>
    <row r="215" spans="3:3" ht="12.75" customHeight="1" x14ac:dyDescent="0.25">
      <c r="C215" s="134"/>
    </row>
    <row r="216" spans="3:3" x14ac:dyDescent="0.25">
      <c r="C216" s="134"/>
    </row>
    <row r="217" spans="3:3" x14ac:dyDescent="0.25">
      <c r="C217" s="134"/>
    </row>
    <row r="218" spans="3:3" x14ac:dyDescent="0.25">
      <c r="C218" s="134"/>
    </row>
    <row r="219" spans="3:3" ht="12.75" customHeight="1" x14ac:dyDescent="0.25">
      <c r="C219" s="134"/>
    </row>
    <row r="220" spans="3:3" x14ac:dyDescent="0.25">
      <c r="C220" s="134"/>
    </row>
    <row r="221" spans="3:3" x14ac:dyDescent="0.25">
      <c r="C221" s="134"/>
    </row>
    <row r="222" spans="3:3" x14ac:dyDescent="0.25">
      <c r="C222" s="134"/>
    </row>
    <row r="223" spans="3:3" ht="12.75" customHeight="1" x14ac:dyDescent="0.25">
      <c r="C223" s="134"/>
    </row>
    <row r="224" spans="3:3" x14ac:dyDescent="0.25">
      <c r="C224" s="134"/>
    </row>
    <row r="225" spans="3:3" x14ac:dyDescent="0.25">
      <c r="C225" s="134"/>
    </row>
    <row r="226" spans="3:3" x14ac:dyDescent="0.25">
      <c r="C226" s="134"/>
    </row>
    <row r="227" spans="3:3" ht="12.75" customHeight="1" x14ac:dyDescent="0.25">
      <c r="C227" s="134"/>
    </row>
    <row r="228" spans="3:3" x14ac:dyDescent="0.25">
      <c r="C228" s="134"/>
    </row>
    <row r="229" spans="3:3" x14ac:dyDescent="0.25">
      <c r="C229" s="134"/>
    </row>
    <row r="230" spans="3:3" x14ac:dyDescent="0.25">
      <c r="C230" s="134"/>
    </row>
    <row r="231" spans="3:3" ht="12.75" customHeight="1" x14ac:dyDescent="0.25">
      <c r="C231" s="134"/>
    </row>
    <row r="232" spans="3:3" x14ac:dyDescent="0.25">
      <c r="C232" s="134"/>
    </row>
    <row r="233" spans="3:3" x14ac:dyDescent="0.25">
      <c r="C233" s="134"/>
    </row>
    <row r="234" spans="3:3" x14ac:dyDescent="0.25">
      <c r="C234" s="134"/>
    </row>
    <row r="235" spans="3:3" ht="12.75" customHeight="1" x14ac:dyDescent="0.25">
      <c r="C235" s="134"/>
    </row>
    <row r="236" spans="3:3" x14ac:dyDescent="0.25">
      <c r="C236" s="134"/>
    </row>
    <row r="237" spans="3:3" x14ac:dyDescent="0.25">
      <c r="C237" s="134"/>
    </row>
    <row r="238" spans="3:3" x14ac:dyDescent="0.25">
      <c r="C238" s="134"/>
    </row>
    <row r="239" spans="3:3" ht="12.75" customHeight="1" x14ac:dyDescent="0.25">
      <c r="C239" s="134"/>
    </row>
    <row r="240" spans="3:3" x14ac:dyDescent="0.25">
      <c r="C240" s="134"/>
    </row>
    <row r="241" spans="3:3" x14ac:dyDescent="0.25">
      <c r="C241" s="134"/>
    </row>
    <row r="242" spans="3:3" x14ac:dyDescent="0.25">
      <c r="C242" s="134"/>
    </row>
    <row r="243" spans="3:3" ht="12.75" customHeight="1" x14ac:dyDescent="0.25">
      <c r="C243" s="134"/>
    </row>
    <row r="244" spans="3:3" x14ac:dyDescent="0.25">
      <c r="C244" s="134"/>
    </row>
    <row r="245" spans="3:3" x14ac:dyDescent="0.25">
      <c r="C245" s="134"/>
    </row>
    <row r="246" spans="3:3" x14ac:dyDescent="0.25">
      <c r="C246" s="134"/>
    </row>
    <row r="247" spans="3:3" ht="12.75" customHeight="1" x14ac:dyDescent="0.25">
      <c r="C247" s="134"/>
    </row>
    <row r="248" spans="3:3" x14ac:dyDescent="0.25">
      <c r="C248" s="134"/>
    </row>
    <row r="249" spans="3:3" x14ac:dyDescent="0.25">
      <c r="C249" s="134"/>
    </row>
    <row r="250" spans="3:3" x14ac:dyDescent="0.25">
      <c r="C250" s="134"/>
    </row>
    <row r="251" spans="3:3" ht="12.75" customHeight="1" x14ac:dyDescent="0.25">
      <c r="C251" s="134"/>
    </row>
    <row r="252" spans="3:3" x14ac:dyDescent="0.25">
      <c r="C252" s="134"/>
    </row>
    <row r="253" spans="3:3" x14ac:dyDescent="0.25">
      <c r="C253" s="134"/>
    </row>
    <row r="254" spans="3:3" x14ac:dyDescent="0.25">
      <c r="C254" s="134"/>
    </row>
    <row r="255" spans="3:3" ht="12.75" customHeight="1" x14ac:dyDescent="0.25">
      <c r="C255" s="134"/>
    </row>
    <row r="256" spans="3:3" x14ac:dyDescent="0.25">
      <c r="C256" s="134"/>
    </row>
    <row r="257" spans="3:3" x14ac:dyDescent="0.25">
      <c r="C257" s="134"/>
    </row>
    <row r="258" spans="3:3" x14ac:dyDescent="0.25">
      <c r="C258" s="134"/>
    </row>
    <row r="259" spans="3:3" ht="12.75" customHeight="1" x14ac:dyDescent="0.25">
      <c r="C259" s="134"/>
    </row>
    <row r="260" spans="3:3" x14ac:dyDescent="0.25">
      <c r="C260" s="134"/>
    </row>
    <row r="261" spans="3:3" x14ac:dyDescent="0.25">
      <c r="C261" s="134"/>
    </row>
    <row r="262" spans="3:3" x14ac:dyDescent="0.25">
      <c r="C262" s="134"/>
    </row>
    <row r="263" spans="3:3" ht="12.75" customHeight="1" x14ac:dyDescent="0.25">
      <c r="C263" s="134"/>
    </row>
    <row r="264" spans="3:3" x14ac:dyDescent="0.25">
      <c r="C264" s="134"/>
    </row>
    <row r="265" spans="3:3" x14ac:dyDescent="0.25">
      <c r="C265" s="134"/>
    </row>
    <row r="266" spans="3:3" x14ac:dyDescent="0.25">
      <c r="C266" s="134"/>
    </row>
    <row r="267" spans="3:3" ht="12.75" customHeight="1" x14ac:dyDescent="0.25">
      <c r="C267" s="134"/>
    </row>
    <row r="268" spans="3:3" x14ac:dyDescent="0.25">
      <c r="C268" s="134"/>
    </row>
    <row r="269" spans="3:3" x14ac:dyDescent="0.25">
      <c r="C269" s="134"/>
    </row>
    <row r="270" spans="3:3" x14ac:dyDescent="0.25">
      <c r="C270" s="134"/>
    </row>
    <row r="271" spans="3:3" ht="12.75" customHeight="1" x14ac:dyDescent="0.25">
      <c r="C271" s="134"/>
    </row>
    <row r="272" spans="3:3" x14ac:dyDescent="0.25">
      <c r="C272" s="134"/>
    </row>
    <row r="273" spans="3:3" x14ac:dyDescent="0.25">
      <c r="C273" s="134"/>
    </row>
    <row r="274" spans="3:3" x14ac:dyDescent="0.25">
      <c r="C274" s="134"/>
    </row>
    <row r="275" spans="3:3" ht="12.75" customHeight="1" x14ac:dyDescent="0.25">
      <c r="C275" s="134"/>
    </row>
    <row r="276" spans="3:3" x14ac:dyDescent="0.25">
      <c r="C276" s="134"/>
    </row>
    <row r="277" spans="3:3" x14ac:dyDescent="0.25">
      <c r="C277" s="134"/>
    </row>
    <row r="278" spans="3:3" x14ac:dyDescent="0.25">
      <c r="C278" s="134"/>
    </row>
    <row r="279" spans="3:3" ht="12.75" customHeight="1" x14ac:dyDescent="0.25">
      <c r="C279" s="134"/>
    </row>
    <row r="280" spans="3:3" x14ac:dyDescent="0.25">
      <c r="C280" s="134"/>
    </row>
    <row r="281" spans="3:3" x14ac:dyDescent="0.25">
      <c r="C281" s="134"/>
    </row>
    <row r="282" spans="3:3" x14ac:dyDescent="0.25">
      <c r="C282" s="134"/>
    </row>
    <row r="283" spans="3:3" ht="12.75" customHeight="1" x14ac:dyDescent="0.25">
      <c r="C283" s="134"/>
    </row>
    <row r="284" spans="3:3" x14ac:dyDescent="0.25">
      <c r="C284" s="134"/>
    </row>
    <row r="285" spans="3:3" x14ac:dyDescent="0.25">
      <c r="C285" s="134"/>
    </row>
    <row r="286" spans="3:3" x14ac:dyDescent="0.25">
      <c r="C286" s="134"/>
    </row>
    <row r="287" spans="3:3" ht="12.75" customHeight="1" x14ac:dyDescent="0.25">
      <c r="C287" s="134"/>
    </row>
    <row r="288" spans="3:3" x14ac:dyDescent="0.25">
      <c r="C288" s="134"/>
    </row>
    <row r="289" spans="3:3" x14ac:dyDescent="0.25">
      <c r="C289" s="134"/>
    </row>
    <row r="290" spans="3:3" x14ac:dyDescent="0.25">
      <c r="C290" s="134"/>
    </row>
    <row r="291" spans="3:3" ht="12.75" customHeight="1" x14ac:dyDescent="0.25">
      <c r="C291" s="134"/>
    </row>
    <row r="292" spans="3:3" x14ac:dyDescent="0.25">
      <c r="C292" s="134"/>
    </row>
    <row r="293" spans="3:3" x14ac:dyDescent="0.25">
      <c r="C293" s="134"/>
    </row>
    <row r="294" spans="3:3" x14ac:dyDescent="0.25">
      <c r="C294" s="134"/>
    </row>
    <row r="295" spans="3:3" ht="12.75" customHeight="1" x14ac:dyDescent="0.25">
      <c r="C295" s="134"/>
    </row>
    <row r="296" spans="3:3" x14ac:dyDescent="0.25">
      <c r="C296" s="134"/>
    </row>
    <row r="297" spans="3:3" x14ac:dyDescent="0.25">
      <c r="C297" s="134"/>
    </row>
    <row r="298" spans="3:3" x14ac:dyDescent="0.25">
      <c r="C298" s="134"/>
    </row>
    <row r="299" spans="3:3" ht="12.75" customHeight="1" x14ac:dyDescent="0.25">
      <c r="C299" s="134"/>
    </row>
    <row r="300" spans="3:3" x14ac:dyDescent="0.25">
      <c r="C300" s="134"/>
    </row>
    <row r="301" spans="3:3" x14ac:dyDescent="0.25">
      <c r="C301" s="134"/>
    </row>
    <row r="302" spans="3:3" x14ac:dyDescent="0.25">
      <c r="C302" s="134"/>
    </row>
    <row r="303" spans="3:3" ht="12.75" customHeight="1" x14ac:dyDescent="0.25">
      <c r="C303" s="134"/>
    </row>
    <row r="304" spans="3:3" x14ac:dyDescent="0.25">
      <c r="C304" s="134"/>
    </row>
  </sheetData>
  <mergeCells count="24">
    <mergeCell ref="E8:I8"/>
    <mergeCell ref="J8:Q8"/>
    <mergeCell ref="D8:D11"/>
    <mergeCell ref="A5:B5"/>
    <mergeCell ref="A6:B6"/>
    <mergeCell ref="A8:A11"/>
    <mergeCell ref="B8:B11"/>
    <mergeCell ref="C8:C11"/>
    <mergeCell ref="R8:R11"/>
    <mergeCell ref="E9:E11"/>
    <mergeCell ref="F9:F11"/>
    <mergeCell ref="G9:H9"/>
    <mergeCell ref="I9:I11"/>
    <mergeCell ref="J9:J11"/>
    <mergeCell ref="G10:G11"/>
    <mergeCell ref="H10:H11"/>
    <mergeCell ref="M10:M11"/>
    <mergeCell ref="N10:N11"/>
    <mergeCell ref="P10:P11"/>
    <mergeCell ref="K9:K11"/>
    <mergeCell ref="L9:L11"/>
    <mergeCell ref="M9:N9"/>
    <mergeCell ref="O9:O11"/>
    <mergeCell ref="P9:Q9"/>
  </mergeCells>
  <pageMargins left="0.19685039370078741" right="0.19685039370078741" top="0.98425196850393704" bottom="0.51181102362204722" header="0" footer="0"/>
  <pageSetup paperSize="9" scale="55" fitToHeight="3" orientation="landscape" r:id="rId1"/>
  <headerFooter differentFirst="1" alignWithMargins="0">
    <oddHeader>&amp;C&amp;P&amp;RПродовження додатку 3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M116"/>
  <sheetViews>
    <sheetView showZeros="0" tabSelected="1" view="pageBreakPreview" topLeftCell="A86" zoomScale="60" zoomScaleNormal="112" workbookViewId="0">
      <selection activeCell="K7" sqref="K7"/>
    </sheetView>
  </sheetViews>
  <sheetFormatPr defaultColWidth="9.109375" defaultRowHeight="16.2" x14ac:dyDescent="0.25"/>
  <cols>
    <col min="1" max="1" width="11.6640625" style="8" customWidth="1"/>
    <col min="2" max="2" width="11.88671875" style="8" customWidth="1"/>
    <col min="3" max="3" width="10.88671875" style="8" customWidth="1"/>
    <col min="4" max="4" width="43.109375" style="8" customWidth="1"/>
    <col min="5" max="5" width="51.44140625" style="8" customWidth="1"/>
    <col min="6" max="6" width="25.6640625" style="77" customWidth="1"/>
    <col min="7" max="7" width="17.5546875" style="63" customWidth="1"/>
    <col min="8" max="8" width="18.5546875" style="82" customWidth="1"/>
    <col min="9" max="10" width="18" style="8" customWidth="1"/>
    <col min="11" max="11" width="9.109375" customWidth="1"/>
    <col min="12" max="12" width="21.44140625" style="98" hidden="1" customWidth="1"/>
    <col min="13" max="13" width="16" style="8" hidden="1" customWidth="1"/>
    <col min="14" max="15" width="9.109375" style="8" customWidth="1"/>
    <col min="16" max="16384" width="9.109375" style="8"/>
  </cols>
  <sheetData>
    <row r="4" spans="1:13" ht="57" customHeight="1" x14ac:dyDescent="0.25"/>
    <row r="5" spans="1:13" ht="16.350000000000001" customHeight="1" x14ac:dyDescent="0.3">
      <c r="D5" s="306"/>
      <c r="E5" s="306"/>
      <c r="F5" s="306"/>
      <c r="G5" s="306"/>
      <c r="H5" s="306"/>
      <c r="I5" s="306"/>
    </row>
    <row r="6" spans="1:13" ht="17.399999999999999" x14ac:dyDescent="0.3">
      <c r="D6" s="307"/>
      <c r="E6" s="307"/>
      <c r="F6" s="307"/>
      <c r="G6" s="307"/>
      <c r="H6" s="307"/>
      <c r="I6" s="307"/>
      <c r="J6" s="307"/>
    </row>
    <row r="7" spans="1:13" ht="16.95" customHeight="1" x14ac:dyDescent="0.3">
      <c r="D7" s="216"/>
      <c r="E7" s="216"/>
      <c r="F7" s="78"/>
      <c r="G7" s="215"/>
      <c r="H7" s="216"/>
      <c r="I7" s="216"/>
      <c r="J7" s="216"/>
    </row>
    <row r="8" spans="1:13" ht="27" customHeight="1" x14ac:dyDescent="0.3">
      <c r="A8" s="297" t="s">
        <v>344</v>
      </c>
      <c r="B8" s="298"/>
      <c r="D8" s="216"/>
      <c r="E8" s="216"/>
      <c r="F8" s="78"/>
      <c r="G8" s="215"/>
      <c r="H8" s="216"/>
      <c r="I8" s="216"/>
      <c r="J8" s="216"/>
    </row>
    <row r="9" spans="1:13" ht="17.399999999999999" customHeight="1" x14ac:dyDescent="0.3">
      <c r="A9" s="299" t="s">
        <v>189</v>
      </c>
      <c r="B9" s="300"/>
      <c r="D9" s="216"/>
      <c r="E9" s="216"/>
      <c r="F9" s="78"/>
      <c r="G9" s="215"/>
      <c r="H9" s="216"/>
      <c r="I9" s="216" t="s">
        <v>450</v>
      </c>
      <c r="J9" s="80" t="s">
        <v>191</v>
      </c>
    </row>
    <row r="10" spans="1:13" ht="9.6" customHeight="1" x14ac:dyDescent="0.3">
      <c r="E10" s="10"/>
      <c r="F10" s="78"/>
      <c r="G10" s="215"/>
      <c r="H10" s="11"/>
    </row>
    <row r="11" spans="1:13" s="37" customFormat="1" ht="27" customHeight="1" x14ac:dyDescent="0.25">
      <c r="A11" s="301" t="s">
        <v>243</v>
      </c>
      <c r="B11" s="301" t="s">
        <v>244</v>
      </c>
      <c r="C11" s="301" t="s">
        <v>161</v>
      </c>
      <c r="D11" s="308" t="s">
        <v>245</v>
      </c>
      <c r="E11" s="309" t="s">
        <v>164</v>
      </c>
      <c r="F11" s="309" t="s">
        <v>165</v>
      </c>
      <c r="G11" s="302" t="s">
        <v>162</v>
      </c>
      <c r="H11" s="303" t="s">
        <v>37</v>
      </c>
      <c r="I11" s="304" t="s">
        <v>38</v>
      </c>
      <c r="J11" s="305"/>
      <c r="L11" s="223"/>
    </row>
    <row r="12" spans="1:13" s="37" customFormat="1" ht="104.25" customHeight="1" x14ac:dyDescent="0.25">
      <c r="A12" s="283"/>
      <c r="B12" s="283"/>
      <c r="C12" s="283"/>
      <c r="D12" s="283"/>
      <c r="E12" s="283"/>
      <c r="F12" s="283"/>
      <c r="G12" s="283"/>
      <c r="H12" s="283"/>
      <c r="I12" s="217" t="s">
        <v>160</v>
      </c>
      <c r="J12" s="39" t="s">
        <v>163</v>
      </c>
      <c r="L12" s="223"/>
    </row>
    <row r="13" spans="1:13" s="74" customFormat="1" ht="15.75" customHeight="1" x14ac:dyDescent="0.35">
      <c r="A13" s="72">
        <v>1</v>
      </c>
      <c r="B13" s="72">
        <v>2</v>
      </c>
      <c r="C13" s="72">
        <v>3</v>
      </c>
      <c r="D13" s="72">
        <v>4</v>
      </c>
      <c r="E13" s="73">
        <v>5</v>
      </c>
      <c r="F13" s="73">
        <v>6</v>
      </c>
      <c r="G13" s="73">
        <v>7</v>
      </c>
      <c r="H13" s="73">
        <v>8</v>
      </c>
      <c r="I13" s="72">
        <v>9</v>
      </c>
      <c r="J13" s="73">
        <v>10</v>
      </c>
      <c r="L13" s="20"/>
    </row>
    <row r="14" spans="1:13" ht="40.5" customHeight="1" x14ac:dyDescent="0.3">
      <c r="A14" s="158" t="s">
        <v>64</v>
      </c>
      <c r="B14" s="158"/>
      <c r="C14" s="158"/>
      <c r="D14" s="159" t="s">
        <v>58</v>
      </c>
      <c r="E14" s="160"/>
      <c r="F14" s="161"/>
      <c r="G14" s="44">
        <f>SUM(G15)</f>
        <v>32261910</v>
      </c>
      <c r="H14" s="44">
        <f>SUM(H15)</f>
        <v>10503860</v>
      </c>
      <c r="I14" s="44">
        <f>SUM(I15)</f>
        <v>21758050</v>
      </c>
      <c r="J14" s="44">
        <f>SUM(J15)</f>
        <v>21758050</v>
      </c>
      <c r="M14" s="23"/>
    </row>
    <row r="15" spans="1:13" ht="39" customHeight="1" x14ac:dyDescent="0.3">
      <c r="A15" s="158" t="s">
        <v>65</v>
      </c>
      <c r="B15" s="158"/>
      <c r="C15" s="158"/>
      <c r="D15" s="159" t="s">
        <v>58</v>
      </c>
      <c r="E15" s="160"/>
      <c r="F15" s="161"/>
      <c r="G15" s="44">
        <f>SUM(G16:G32)</f>
        <v>32261910</v>
      </c>
      <c r="H15" s="44">
        <f>SUM(H16:H32)</f>
        <v>10503860</v>
      </c>
      <c r="I15" s="44">
        <f>SUM(I16:I32)</f>
        <v>21758050</v>
      </c>
      <c r="J15" s="44">
        <f>SUM(J16:J32)</f>
        <v>21758050</v>
      </c>
      <c r="L15" s="219">
        <f>SUM(H14:I14)</f>
        <v>32261910</v>
      </c>
    </row>
    <row r="16" spans="1:13" s="22" customFormat="1" ht="96.75" customHeight="1" x14ac:dyDescent="0.35">
      <c r="A16" s="9" t="s">
        <v>177</v>
      </c>
      <c r="B16" s="9" t="s">
        <v>25</v>
      </c>
      <c r="C16" s="9" t="s">
        <v>26</v>
      </c>
      <c r="D16" s="26" t="s">
        <v>178</v>
      </c>
      <c r="E16" s="76" t="s">
        <v>205</v>
      </c>
      <c r="F16" s="47" t="s">
        <v>204</v>
      </c>
      <c r="G16" s="19">
        <f>SUM(H16:I16)</f>
        <v>600000</v>
      </c>
      <c r="H16" s="14">
        <v>600000</v>
      </c>
      <c r="I16" s="14"/>
      <c r="J16" s="14"/>
      <c r="L16" s="224"/>
    </row>
    <row r="17" spans="1:12" s="22" customFormat="1" ht="71.25" hidden="1" customHeight="1" x14ac:dyDescent="0.35">
      <c r="A17" s="83" t="s">
        <v>177</v>
      </c>
      <c r="B17" s="83" t="s">
        <v>25</v>
      </c>
      <c r="C17" s="83" t="s">
        <v>26</v>
      </c>
      <c r="D17" s="177" t="s">
        <v>178</v>
      </c>
      <c r="E17" s="31" t="s">
        <v>336</v>
      </c>
      <c r="F17" s="46" t="s">
        <v>337</v>
      </c>
      <c r="G17" s="19">
        <f t="shared" ref="G17:G32" si="0">SUM(H17:I17)</f>
        <v>0</v>
      </c>
      <c r="H17" s="33"/>
      <c r="I17" s="33"/>
      <c r="J17" s="33"/>
      <c r="L17" s="224"/>
    </row>
    <row r="18" spans="1:12" s="22" customFormat="1" ht="39" hidden="1" customHeight="1" x14ac:dyDescent="0.35">
      <c r="A18" s="83" t="s">
        <v>177</v>
      </c>
      <c r="B18" s="83" t="s">
        <v>25</v>
      </c>
      <c r="C18" s="83" t="s">
        <v>26</v>
      </c>
      <c r="D18" s="177" t="s">
        <v>178</v>
      </c>
      <c r="E18" s="31" t="s">
        <v>274</v>
      </c>
      <c r="F18" s="46" t="s">
        <v>218</v>
      </c>
      <c r="G18" s="19">
        <f t="shared" si="0"/>
        <v>0</v>
      </c>
      <c r="H18" s="33"/>
      <c r="I18" s="33"/>
      <c r="J18" s="33"/>
      <c r="L18" s="224"/>
    </row>
    <row r="19" spans="1:12" ht="54" customHeight="1" x14ac:dyDescent="0.35">
      <c r="A19" s="9" t="s">
        <v>177</v>
      </c>
      <c r="B19" s="9" t="s">
        <v>25</v>
      </c>
      <c r="C19" s="9" t="s">
        <v>26</v>
      </c>
      <c r="D19" s="26" t="s">
        <v>178</v>
      </c>
      <c r="E19" s="76" t="s">
        <v>338</v>
      </c>
      <c r="F19" s="47" t="s">
        <v>339</v>
      </c>
      <c r="G19" s="19">
        <f t="shared" si="0"/>
        <v>100000</v>
      </c>
      <c r="H19" s="14">
        <v>100000</v>
      </c>
      <c r="I19" s="14"/>
      <c r="J19" s="14"/>
      <c r="K19" s="8"/>
      <c r="L19" s="224"/>
    </row>
    <row r="20" spans="1:12" s="22" customFormat="1" ht="57" hidden="1" customHeight="1" x14ac:dyDescent="0.35">
      <c r="A20" s="83" t="s">
        <v>177</v>
      </c>
      <c r="B20" s="83" t="s">
        <v>25</v>
      </c>
      <c r="C20" s="83" t="s">
        <v>26</v>
      </c>
      <c r="D20" s="177" t="s">
        <v>178</v>
      </c>
      <c r="E20" s="31" t="s">
        <v>331</v>
      </c>
      <c r="F20" s="46" t="s">
        <v>330</v>
      </c>
      <c r="G20" s="19">
        <f t="shared" si="0"/>
        <v>0</v>
      </c>
      <c r="H20" s="33"/>
      <c r="I20" s="33"/>
      <c r="J20" s="33"/>
      <c r="L20" s="224"/>
    </row>
    <row r="21" spans="1:12" s="22" customFormat="1" ht="75" customHeight="1" x14ac:dyDescent="0.35">
      <c r="A21" s="9" t="s">
        <v>410</v>
      </c>
      <c r="B21" s="9" t="s">
        <v>409</v>
      </c>
      <c r="C21" s="9" t="s">
        <v>61</v>
      </c>
      <c r="D21" s="192" t="s">
        <v>408</v>
      </c>
      <c r="E21" s="76" t="s">
        <v>420</v>
      </c>
      <c r="F21" s="47" t="s">
        <v>414</v>
      </c>
      <c r="G21" s="19">
        <f t="shared" si="0"/>
        <v>16000</v>
      </c>
      <c r="H21" s="14">
        <v>16000</v>
      </c>
      <c r="I21" s="33"/>
      <c r="J21" s="33"/>
      <c r="L21" s="224"/>
    </row>
    <row r="22" spans="1:12" ht="57" customHeight="1" x14ac:dyDescent="0.35">
      <c r="A22" s="32" t="s">
        <v>74</v>
      </c>
      <c r="B22" s="32" t="s">
        <v>47</v>
      </c>
      <c r="C22" s="32" t="s">
        <v>22</v>
      </c>
      <c r="D22" s="162" t="s">
        <v>1</v>
      </c>
      <c r="E22" s="76" t="s">
        <v>428</v>
      </c>
      <c r="F22" s="47" t="s">
        <v>419</v>
      </c>
      <c r="G22" s="19">
        <f t="shared" si="0"/>
        <v>118500</v>
      </c>
      <c r="H22" s="14">
        <v>118500</v>
      </c>
      <c r="I22" s="14"/>
      <c r="J22" s="14"/>
      <c r="K22" s="8"/>
      <c r="L22" s="224"/>
    </row>
    <row r="23" spans="1:12" s="22" customFormat="1" ht="57" customHeight="1" x14ac:dyDescent="0.35">
      <c r="A23" s="9" t="s">
        <v>387</v>
      </c>
      <c r="B23" s="9" t="s">
        <v>388</v>
      </c>
      <c r="C23" s="9" t="s">
        <v>390</v>
      </c>
      <c r="D23" s="193" t="s">
        <v>389</v>
      </c>
      <c r="E23" s="76" t="s">
        <v>398</v>
      </c>
      <c r="F23" s="47" t="s">
        <v>399</v>
      </c>
      <c r="G23" s="19">
        <f t="shared" si="0"/>
        <v>490000</v>
      </c>
      <c r="H23" s="14">
        <v>120000</v>
      </c>
      <c r="I23" s="14">
        <v>370000</v>
      </c>
      <c r="J23" s="14">
        <v>370000</v>
      </c>
      <c r="L23" s="224"/>
    </row>
    <row r="24" spans="1:12" s="21" customFormat="1" ht="42" hidden="1" customHeight="1" x14ac:dyDescent="0.35">
      <c r="A24" s="167" t="s">
        <v>200</v>
      </c>
      <c r="B24" s="167" t="s">
        <v>201</v>
      </c>
      <c r="C24" s="167" t="s">
        <v>203</v>
      </c>
      <c r="D24" s="184" t="s">
        <v>202</v>
      </c>
      <c r="E24" s="165" t="s">
        <v>220</v>
      </c>
      <c r="F24" s="46" t="s">
        <v>217</v>
      </c>
      <c r="G24" s="19">
        <f>SUM(H24:I24)</f>
        <v>0</v>
      </c>
      <c r="H24" s="42"/>
      <c r="I24" s="33"/>
      <c r="J24" s="33"/>
      <c r="L24" s="225"/>
    </row>
    <row r="25" spans="1:12" s="22" customFormat="1" ht="63" hidden="1" customHeight="1" x14ac:dyDescent="0.35">
      <c r="A25" s="170" t="s">
        <v>86</v>
      </c>
      <c r="B25" s="170" t="s">
        <v>87</v>
      </c>
      <c r="C25" s="170" t="s">
        <v>27</v>
      </c>
      <c r="D25" s="185" t="s">
        <v>85</v>
      </c>
      <c r="E25" s="165" t="s">
        <v>374</v>
      </c>
      <c r="F25" s="46" t="s">
        <v>375</v>
      </c>
      <c r="G25" s="19">
        <f t="shared" si="0"/>
        <v>0</v>
      </c>
      <c r="H25" s="186"/>
      <c r="I25" s="33"/>
      <c r="J25" s="154"/>
      <c r="L25" s="98"/>
    </row>
    <row r="26" spans="1:12" s="22" customFormat="1" ht="58.2" customHeight="1" x14ac:dyDescent="0.35">
      <c r="A26" s="32" t="s">
        <v>88</v>
      </c>
      <c r="B26" s="32" t="s">
        <v>89</v>
      </c>
      <c r="C26" s="194" t="s">
        <v>90</v>
      </c>
      <c r="D26" s="179" t="s">
        <v>91</v>
      </c>
      <c r="E26" s="36" t="s">
        <v>269</v>
      </c>
      <c r="F26" s="47" t="s">
        <v>270</v>
      </c>
      <c r="G26" s="19">
        <f t="shared" si="0"/>
        <v>2027000</v>
      </c>
      <c r="H26" s="19">
        <v>1000000</v>
      </c>
      <c r="I26" s="14">
        <v>1027000</v>
      </c>
      <c r="J26" s="14">
        <v>1027000</v>
      </c>
      <c r="L26" s="98"/>
    </row>
    <row r="27" spans="1:12" s="22" customFormat="1" ht="1.2" hidden="1" customHeight="1" x14ac:dyDescent="0.35">
      <c r="A27" s="187" t="s">
        <v>288</v>
      </c>
      <c r="B27" s="167" t="s">
        <v>289</v>
      </c>
      <c r="C27" s="188" t="s">
        <v>293</v>
      </c>
      <c r="D27" s="189" t="s">
        <v>292</v>
      </c>
      <c r="E27" s="165" t="s">
        <v>274</v>
      </c>
      <c r="F27" s="46" t="s">
        <v>218</v>
      </c>
      <c r="G27" s="19">
        <f t="shared" si="0"/>
        <v>0</v>
      </c>
      <c r="H27" s="42"/>
      <c r="I27" s="33"/>
      <c r="J27" s="33"/>
      <c r="L27" s="98"/>
    </row>
    <row r="28" spans="1:12" ht="72.75" customHeight="1" x14ac:dyDescent="0.35">
      <c r="A28" s="45" t="s">
        <v>296</v>
      </c>
      <c r="B28" s="9" t="s">
        <v>297</v>
      </c>
      <c r="C28" s="61" t="s">
        <v>293</v>
      </c>
      <c r="D28" s="195" t="s">
        <v>294</v>
      </c>
      <c r="E28" s="163" t="s">
        <v>336</v>
      </c>
      <c r="F28" s="47" t="s">
        <v>337</v>
      </c>
      <c r="G28" s="19">
        <f t="shared" si="0"/>
        <v>300000</v>
      </c>
      <c r="H28" s="19">
        <v>300000</v>
      </c>
      <c r="I28" s="14"/>
      <c r="J28" s="14"/>
      <c r="K28" s="8"/>
    </row>
    <row r="29" spans="1:12" s="22" customFormat="1" ht="55.2" customHeight="1" x14ac:dyDescent="0.35">
      <c r="A29" s="244" t="s">
        <v>271</v>
      </c>
      <c r="B29" s="243" t="s">
        <v>272</v>
      </c>
      <c r="C29" s="242" t="s">
        <v>293</v>
      </c>
      <c r="D29" s="240" t="s">
        <v>273</v>
      </c>
      <c r="E29" s="163" t="s">
        <v>446</v>
      </c>
      <c r="F29" s="47" t="s">
        <v>447</v>
      </c>
      <c r="G29" s="19">
        <f t="shared" si="0"/>
        <v>150000</v>
      </c>
      <c r="H29" s="19">
        <v>150000</v>
      </c>
      <c r="I29" s="33"/>
      <c r="J29" s="154"/>
      <c r="L29" s="98"/>
    </row>
    <row r="30" spans="1:12" s="98" customFormat="1" ht="75" customHeight="1" x14ac:dyDescent="0.35">
      <c r="A30" s="9" t="s">
        <v>290</v>
      </c>
      <c r="B30" s="9" t="s">
        <v>291</v>
      </c>
      <c r="C30" s="9" t="s">
        <v>293</v>
      </c>
      <c r="D30" s="197" t="s">
        <v>295</v>
      </c>
      <c r="E30" s="163" t="s">
        <v>336</v>
      </c>
      <c r="F30" s="164" t="s">
        <v>337</v>
      </c>
      <c r="G30" s="19">
        <f t="shared" si="0"/>
        <v>4098410</v>
      </c>
      <c r="H30" s="19">
        <v>1099360</v>
      </c>
      <c r="I30" s="14">
        <f>J30</f>
        <v>2999050</v>
      </c>
      <c r="J30" s="14">
        <v>2999050</v>
      </c>
    </row>
    <row r="31" spans="1:12" s="98" customFormat="1" ht="75" customHeight="1" x14ac:dyDescent="0.35">
      <c r="A31" s="9" t="s">
        <v>349</v>
      </c>
      <c r="B31" s="9" t="s">
        <v>352</v>
      </c>
      <c r="C31" s="9" t="s">
        <v>25</v>
      </c>
      <c r="D31" s="197" t="s">
        <v>153</v>
      </c>
      <c r="E31" s="163" t="s">
        <v>336</v>
      </c>
      <c r="F31" s="164" t="s">
        <v>337</v>
      </c>
      <c r="G31" s="19">
        <f>SUM(H31:I31)</f>
        <v>2000000</v>
      </c>
      <c r="H31" s="19">
        <v>2000000</v>
      </c>
      <c r="I31" s="14"/>
      <c r="J31" s="14"/>
    </row>
    <row r="32" spans="1:12" s="98" customFormat="1" ht="75" customHeight="1" x14ac:dyDescent="0.35">
      <c r="A32" s="9" t="s">
        <v>350</v>
      </c>
      <c r="B32" s="9" t="s">
        <v>351</v>
      </c>
      <c r="C32" s="9" t="s">
        <v>25</v>
      </c>
      <c r="D32" s="199" t="s">
        <v>353</v>
      </c>
      <c r="E32" s="163" t="s">
        <v>336</v>
      </c>
      <c r="F32" s="164" t="s">
        <v>337</v>
      </c>
      <c r="G32" s="19">
        <f t="shared" si="0"/>
        <v>22362000</v>
      </c>
      <c r="H32" s="19">
        <v>5000000</v>
      </c>
      <c r="I32" s="14">
        <v>17362000</v>
      </c>
      <c r="J32" s="14">
        <f>I32</f>
        <v>17362000</v>
      </c>
    </row>
    <row r="33" spans="1:12" customFormat="1" ht="42" customHeight="1" x14ac:dyDescent="0.3">
      <c r="A33" s="43" t="s">
        <v>103</v>
      </c>
      <c r="B33" s="180"/>
      <c r="C33" s="180"/>
      <c r="D33" s="99" t="s">
        <v>59</v>
      </c>
      <c r="E33" s="181"/>
      <c r="F33" s="182"/>
      <c r="G33" s="44">
        <f>SUM(G34)</f>
        <v>10716004</v>
      </c>
      <c r="H33" s="44">
        <f>SUM(H34)</f>
        <v>10716004</v>
      </c>
      <c r="I33" s="44">
        <f>SUM(I34)</f>
        <v>0</v>
      </c>
      <c r="J33" s="44">
        <f>SUM(J34)</f>
        <v>0</v>
      </c>
      <c r="L33" s="225"/>
    </row>
    <row r="34" spans="1:12" customFormat="1" ht="39.75" customHeight="1" x14ac:dyDescent="0.3">
      <c r="A34" s="43" t="s">
        <v>102</v>
      </c>
      <c r="B34" s="180"/>
      <c r="C34" s="180"/>
      <c r="D34" s="99" t="s">
        <v>59</v>
      </c>
      <c r="E34" s="181"/>
      <c r="F34" s="182"/>
      <c r="G34" s="44">
        <f>SUM(G35:G37)</f>
        <v>10716004</v>
      </c>
      <c r="H34" s="44">
        <f>SUM(H35:H37)</f>
        <v>10716004</v>
      </c>
      <c r="I34" s="44">
        <f>SUM(I35:I37)</f>
        <v>0</v>
      </c>
      <c r="J34" s="44">
        <f>SUM(J35:J37)</f>
        <v>0</v>
      </c>
      <c r="L34" s="220">
        <f>SUM(H34:I34)</f>
        <v>10716004</v>
      </c>
    </row>
    <row r="35" spans="1:12" customFormat="1" ht="62.25" customHeight="1" x14ac:dyDescent="0.35">
      <c r="A35" s="9" t="s">
        <v>230</v>
      </c>
      <c r="B35" s="9" t="s">
        <v>231</v>
      </c>
      <c r="C35" s="9" t="s">
        <v>17</v>
      </c>
      <c r="D35" s="36" t="s">
        <v>345</v>
      </c>
      <c r="E35" s="76" t="s">
        <v>421</v>
      </c>
      <c r="F35" s="47" t="s">
        <v>385</v>
      </c>
      <c r="G35" s="19">
        <f>H35</f>
        <v>10716004</v>
      </c>
      <c r="H35" s="19">
        <v>10716004</v>
      </c>
      <c r="I35" s="14"/>
      <c r="J35" s="183"/>
      <c r="L35" s="225"/>
    </row>
    <row r="36" spans="1:12" s="21" customFormat="1" ht="75" hidden="1" customHeight="1" x14ac:dyDescent="0.35">
      <c r="A36" s="83" t="s">
        <v>234</v>
      </c>
      <c r="B36" s="83" t="s">
        <v>236</v>
      </c>
      <c r="C36" s="83" t="s">
        <v>19</v>
      </c>
      <c r="D36" s="144" t="s">
        <v>145</v>
      </c>
      <c r="E36" s="31" t="s">
        <v>210</v>
      </c>
      <c r="F36" s="46" t="s">
        <v>211</v>
      </c>
      <c r="G36" s="42">
        <f>SUM(H36:I36)</f>
        <v>0</v>
      </c>
      <c r="H36" s="42"/>
      <c r="I36" s="33"/>
      <c r="J36" s="93"/>
      <c r="L36" s="225"/>
    </row>
    <row r="37" spans="1:12" s="22" customFormat="1" ht="57" hidden="1" customHeight="1" x14ac:dyDescent="0.35">
      <c r="A37" s="83" t="s">
        <v>234</v>
      </c>
      <c r="B37" s="83" t="s">
        <v>236</v>
      </c>
      <c r="C37" s="83" t="s">
        <v>19</v>
      </c>
      <c r="D37" s="144" t="s">
        <v>145</v>
      </c>
      <c r="E37" s="31" t="s">
        <v>331</v>
      </c>
      <c r="F37" s="46" t="s">
        <v>330</v>
      </c>
      <c r="G37" s="42">
        <f>SUM(H37:I37)</f>
        <v>0</v>
      </c>
      <c r="H37" s="33"/>
      <c r="I37" s="33"/>
      <c r="J37" s="33"/>
      <c r="L37" s="98"/>
    </row>
    <row r="38" spans="1:12" s="85" customFormat="1" ht="57.75" customHeight="1" x14ac:dyDescent="0.35">
      <c r="A38" s="43" t="s">
        <v>100</v>
      </c>
      <c r="B38" s="204"/>
      <c r="C38" s="204"/>
      <c r="D38" s="53" t="s">
        <v>283</v>
      </c>
      <c r="E38" s="205"/>
      <c r="F38" s="206"/>
      <c r="G38" s="52">
        <f>SUM(G39)</f>
        <v>33389070</v>
      </c>
      <c r="H38" s="52">
        <f>SUM(H39)</f>
        <v>33389070</v>
      </c>
      <c r="I38" s="52">
        <f>SUM(I39)</f>
        <v>0</v>
      </c>
      <c r="J38" s="52">
        <f>SUM(J39)</f>
        <v>0</v>
      </c>
      <c r="L38" s="20"/>
    </row>
    <row r="39" spans="1:12" s="85" customFormat="1" ht="60.75" customHeight="1" x14ac:dyDescent="0.35">
      <c r="A39" s="43" t="s">
        <v>99</v>
      </c>
      <c r="B39" s="204"/>
      <c r="C39" s="204"/>
      <c r="D39" s="53" t="s">
        <v>283</v>
      </c>
      <c r="E39" s="205"/>
      <c r="F39" s="206"/>
      <c r="G39" s="52">
        <f>SUM(G40:G59)</f>
        <v>33389070</v>
      </c>
      <c r="H39" s="52">
        <f>SUM(H40:H59)</f>
        <v>33389070</v>
      </c>
      <c r="I39" s="52">
        <f>SUM(I40:I59)</f>
        <v>0</v>
      </c>
      <c r="J39" s="52">
        <f>SUM(J40:J59)</f>
        <v>0</v>
      </c>
      <c r="L39" s="221">
        <f>SUM(H38:I38)</f>
        <v>33389070</v>
      </c>
    </row>
    <row r="40" spans="1:12" s="20" customFormat="1" ht="39.6" customHeight="1" x14ac:dyDescent="0.35">
      <c r="A40" s="9" t="s">
        <v>303</v>
      </c>
      <c r="B40" s="9" t="s">
        <v>199</v>
      </c>
      <c r="C40" s="9" t="s">
        <v>198</v>
      </c>
      <c r="D40" s="200" t="s">
        <v>197</v>
      </c>
      <c r="E40" s="163" t="s">
        <v>332</v>
      </c>
      <c r="F40" s="164" t="s">
        <v>333</v>
      </c>
      <c r="G40" s="19">
        <f t="shared" ref="G40:G43" si="1">SUM(H40:I40)</f>
        <v>9864800</v>
      </c>
      <c r="H40" s="19">
        <v>9864800</v>
      </c>
      <c r="I40" s="19"/>
      <c r="J40" s="19"/>
      <c r="L40" s="221"/>
    </row>
    <row r="41" spans="1:12" s="85" customFormat="1" ht="1.2" hidden="1" customHeight="1" x14ac:dyDescent="0.35">
      <c r="A41" s="83" t="s">
        <v>302</v>
      </c>
      <c r="B41" s="83" t="s">
        <v>185</v>
      </c>
      <c r="C41" s="83" t="s">
        <v>184</v>
      </c>
      <c r="D41" s="190" t="s">
        <v>183</v>
      </c>
      <c r="E41" s="165" t="s">
        <v>332</v>
      </c>
      <c r="F41" s="168" t="s">
        <v>333</v>
      </c>
      <c r="G41" s="19">
        <f t="shared" si="1"/>
        <v>0</v>
      </c>
      <c r="H41" s="42"/>
      <c r="I41" s="96"/>
      <c r="J41" s="96"/>
      <c r="L41" s="221"/>
    </row>
    <row r="42" spans="1:12" s="85" customFormat="1" ht="46.2" customHeight="1" x14ac:dyDescent="0.35">
      <c r="A42" s="9" t="s">
        <v>304</v>
      </c>
      <c r="B42" s="9" t="s">
        <v>67</v>
      </c>
      <c r="C42" s="9" t="s">
        <v>46</v>
      </c>
      <c r="D42" s="241" t="s">
        <v>68</v>
      </c>
      <c r="E42" s="163" t="s">
        <v>332</v>
      </c>
      <c r="F42" s="164" t="s">
        <v>333</v>
      </c>
      <c r="G42" s="19">
        <f t="shared" si="1"/>
        <v>57000</v>
      </c>
      <c r="H42" s="110">
        <v>57000</v>
      </c>
      <c r="I42" s="96"/>
      <c r="J42" s="96"/>
      <c r="L42" s="221"/>
    </row>
    <row r="43" spans="1:12" s="85" customFormat="1" ht="2.4" hidden="1" customHeight="1" x14ac:dyDescent="0.35">
      <c r="A43" s="83" t="s">
        <v>305</v>
      </c>
      <c r="B43" s="83" t="s">
        <v>69</v>
      </c>
      <c r="C43" s="83" t="s">
        <v>46</v>
      </c>
      <c r="D43" s="184" t="s">
        <v>70</v>
      </c>
      <c r="E43" s="165" t="s">
        <v>332</v>
      </c>
      <c r="F43" s="168" t="s">
        <v>333</v>
      </c>
      <c r="G43" s="19">
        <f t="shared" si="1"/>
        <v>0</v>
      </c>
      <c r="H43" s="191"/>
      <c r="I43" s="96"/>
      <c r="J43" s="96"/>
      <c r="L43" s="221"/>
    </row>
    <row r="44" spans="1:12" s="85" customFormat="1" ht="67.2" customHeight="1" x14ac:dyDescent="0.35">
      <c r="A44" s="9" t="s">
        <v>302</v>
      </c>
      <c r="B44" s="9" t="s">
        <v>185</v>
      </c>
      <c r="C44" s="9" t="s">
        <v>184</v>
      </c>
      <c r="D44" s="26" t="s">
        <v>183</v>
      </c>
      <c r="E44" s="163" t="s">
        <v>332</v>
      </c>
      <c r="F44" s="164" t="s">
        <v>333</v>
      </c>
      <c r="G44" s="19">
        <f>SUM(H44:I44)</f>
        <v>620000</v>
      </c>
      <c r="H44" s="111">
        <v>620000</v>
      </c>
      <c r="I44" s="110"/>
      <c r="J44" s="110"/>
      <c r="L44" s="221"/>
    </row>
    <row r="45" spans="1:12" s="20" customFormat="1" ht="53.4" customHeight="1" x14ac:dyDescent="0.35">
      <c r="A45" s="9" t="s">
        <v>306</v>
      </c>
      <c r="B45" s="9" t="s">
        <v>71</v>
      </c>
      <c r="C45" s="9" t="s">
        <v>46</v>
      </c>
      <c r="D45" s="200" t="s">
        <v>0</v>
      </c>
      <c r="E45" s="163" t="s">
        <v>332</v>
      </c>
      <c r="F45" s="164" t="s">
        <v>333</v>
      </c>
      <c r="G45" s="19">
        <f t="shared" ref="G45:G58" si="2">SUM(H45:I45)</f>
        <v>3700000</v>
      </c>
      <c r="H45" s="19">
        <v>3700000</v>
      </c>
      <c r="I45" s="201"/>
      <c r="J45" s="201"/>
      <c r="L45" s="221"/>
    </row>
    <row r="46" spans="1:12" s="20" customFormat="1" ht="50.4" customHeight="1" x14ac:dyDescent="0.35">
      <c r="A46" s="9" t="s">
        <v>307</v>
      </c>
      <c r="B46" s="9" t="s">
        <v>73</v>
      </c>
      <c r="C46" s="9" t="s">
        <v>46</v>
      </c>
      <c r="D46" s="200" t="s">
        <v>72</v>
      </c>
      <c r="E46" s="163" t="s">
        <v>332</v>
      </c>
      <c r="F46" s="164" t="s">
        <v>333</v>
      </c>
      <c r="G46" s="19">
        <f t="shared" si="2"/>
        <v>3943000</v>
      </c>
      <c r="H46" s="19">
        <v>3943000</v>
      </c>
      <c r="I46" s="201"/>
      <c r="J46" s="201"/>
      <c r="L46" s="221"/>
    </row>
    <row r="47" spans="1:12" s="20" customFormat="1" ht="56.25" customHeight="1" x14ac:dyDescent="0.35">
      <c r="A47" s="28" t="s">
        <v>106</v>
      </c>
      <c r="B47" s="47">
        <v>3031</v>
      </c>
      <c r="C47" s="47">
        <v>1030</v>
      </c>
      <c r="D47" s="76" t="s">
        <v>111</v>
      </c>
      <c r="E47" s="36" t="s">
        <v>423</v>
      </c>
      <c r="F47" s="47" t="s">
        <v>415</v>
      </c>
      <c r="G47" s="19">
        <f t="shared" si="2"/>
        <v>130000</v>
      </c>
      <c r="H47" s="19">
        <v>130000</v>
      </c>
      <c r="I47" s="19"/>
      <c r="J47" s="19"/>
      <c r="L47" s="220"/>
    </row>
    <row r="48" spans="1:12" ht="52.2" customHeight="1" x14ac:dyDescent="0.35">
      <c r="A48" s="28" t="s">
        <v>109</v>
      </c>
      <c r="B48" s="102" t="s">
        <v>108</v>
      </c>
      <c r="C48" s="103" t="s">
        <v>28</v>
      </c>
      <c r="D48" s="76" t="s">
        <v>112</v>
      </c>
      <c r="E48" s="76" t="s">
        <v>423</v>
      </c>
      <c r="F48" s="47" t="s">
        <v>415</v>
      </c>
      <c r="G48" s="19">
        <f t="shared" si="2"/>
        <v>16200</v>
      </c>
      <c r="H48" s="19">
        <v>16200</v>
      </c>
      <c r="I48" s="14"/>
      <c r="J48" s="14"/>
      <c r="K48" s="8"/>
      <c r="L48" s="20"/>
    </row>
    <row r="49" spans="1:12" s="203" customFormat="1" ht="59.25" customHeight="1" x14ac:dyDescent="0.35">
      <c r="A49" s="28" t="s">
        <v>110</v>
      </c>
      <c r="B49" s="28" t="s">
        <v>107</v>
      </c>
      <c r="C49" s="27" t="s">
        <v>28</v>
      </c>
      <c r="D49" s="202" t="s">
        <v>8</v>
      </c>
      <c r="E49" s="36" t="s">
        <v>423</v>
      </c>
      <c r="F49" s="47" t="s">
        <v>415</v>
      </c>
      <c r="G49" s="19">
        <f t="shared" si="2"/>
        <v>2070770</v>
      </c>
      <c r="H49" s="19">
        <v>2070770</v>
      </c>
      <c r="I49" s="14"/>
      <c r="J49" s="14"/>
      <c r="L49" s="226"/>
    </row>
    <row r="50" spans="1:12" s="203" customFormat="1" ht="54.6" customHeight="1" x14ac:dyDescent="0.35">
      <c r="A50" s="28" t="s">
        <v>308</v>
      </c>
      <c r="B50" s="28" t="s">
        <v>309</v>
      </c>
      <c r="C50" s="27" t="s">
        <v>28</v>
      </c>
      <c r="D50" s="76" t="s">
        <v>284</v>
      </c>
      <c r="E50" s="36" t="s">
        <v>423</v>
      </c>
      <c r="F50" s="47" t="s">
        <v>415</v>
      </c>
      <c r="G50" s="19">
        <f t="shared" si="2"/>
        <v>3800</v>
      </c>
      <c r="H50" s="19">
        <v>3800</v>
      </c>
      <c r="I50" s="14"/>
      <c r="J50" s="14"/>
      <c r="L50" s="226"/>
    </row>
    <row r="51" spans="1:12" s="156" customFormat="1" ht="1.2" hidden="1" customHeight="1" x14ac:dyDescent="0.35">
      <c r="A51" s="83" t="s">
        <v>310</v>
      </c>
      <c r="B51" s="83" t="s">
        <v>75</v>
      </c>
      <c r="C51" s="83" t="s">
        <v>22</v>
      </c>
      <c r="D51" s="196" t="s">
        <v>343</v>
      </c>
      <c r="E51" s="165"/>
      <c r="F51" s="46"/>
      <c r="G51" s="19">
        <f t="shared" si="2"/>
        <v>0</v>
      </c>
      <c r="H51" s="207"/>
      <c r="I51" s="33"/>
      <c r="J51" s="33"/>
      <c r="L51" s="226"/>
    </row>
    <row r="52" spans="1:12" s="156" customFormat="1" ht="54" hidden="1" customHeight="1" x14ac:dyDescent="0.35">
      <c r="A52" s="83" t="s">
        <v>314</v>
      </c>
      <c r="B52" s="83" t="s">
        <v>76</v>
      </c>
      <c r="C52" s="83" t="s">
        <v>22</v>
      </c>
      <c r="D52" s="196" t="s">
        <v>77</v>
      </c>
      <c r="E52" s="165" t="s">
        <v>208</v>
      </c>
      <c r="F52" s="46" t="s">
        <v>206</v>
      </c>
      <c r="G52" s="19">
        <f t="shared" si="2"/>
        <v>0</v>
      </c>
      <c r="H52" s="42"/>
      <c r="I52" s="33"/>
      <c r="J52" s="33"/>
      <c r="L52" s="226"/>
    </row>
    <row r="53" spans="1:12" s="156" customFormat="1" ht="0.6" hidden="1" customHeight="1" x14ac:dyDescent="0.35">
      <c r="A53" s="152" t="s">
        <v>118</v>
      </c>
      <c r="B53" s="198" t="s">
        <v>119</v>
      </c>
      <c r="C53" s="83" t="s">
        <v>7</v>
      </c>
      <c r="D53" s="166" t="s">
        <v>285</v>
      </c>
      <c r="E53" s="165" t="s">
        <v>193</v>
      </c>
      <c r="F53" s="46" t="s">
        <v>195</v>
      </c>
      <c r="G53" s="19">
        <f t="shared" si="2"/>
        <v>0</v>
      </c>
      <c r="H53" s="42"/>
      <c r="I53" s="33"/>
      <c r="J53" s="33"/>
      <c r="L53" s="226"/>
    </row>
    <row r="54" spans="1:12" s="22" customFormat="1" ht="54.75" customHeight="1" x14ac:dyDescent="0.35">
      <c r="A54" s="9" t="s">
        <v>120</v>
      </c>
      <c r="B54" s="28" t="s">
        <v>79</v>
      </c>
      <c r="C54" s="9" t="s">
        <v>21</v>
      </c>
      <c r="D54" s="218" t="s">
        <v>80</v>
      </c>
      <c r="E54" s="76" t="s">
        <v>423</v>
      </c>
      <c r="F54" s="47" t="s">
        <v>415</v>
      </c>
      <c r="G54" s="19">
        <f t="shared" si="2"/>
        <v>6293000</v>
      </c>
      <c r="H54" s="14">
        <v>6293000</v>
      </c>
      <c r="I54" s="33"/>
      <c r="J54" s="33"/>
      <c r="L54" s="20"/>
    </row>
    <row r="55" spans="1:12" s="22" customFormat="1" ht="51" customHeight="1" x14ac:dyDescent="0.35">
      <c r="A55" s="9" t="s">
        <v>120</v>
      </c>
      <c r="B55" s="28" t="s">
        <v>79</v>
      </c>
      <c r="C55" s="9" t="s">
        <v>21</v>
      </c>
      <c r="D55" s="29" t="s">
        <v>80</v>
      </c>
      <c r="E55" s="76" t="s">
        <v>382</v>
      </c>
      <c r="F55" s="47" t="s">
        <v>383</v>
      </c>
      <c r="G55" s="19">
        <f t="shared" si="2"/>
        <v>6563500</v>
      </c>
      <c r="H55" s="14">
        <v>6563500</v>
      </c>
      <c r="I55" s="33"/>
      <c r="J55" s="33"/>
      <c r="L55" s="20"/>
    </row>
    <row r="56" spans="1:12" s="22" customFormat="1" ht="81" customHeight="1" x14ac:dyDescent="0.35">
      <c r="A56" s="9" t="s">
        <v>120</v>
      </c>
      <c r="B56" s="28" t="s">
        <v>79</v>
      </c>
      <c r="C56" s="9" t="s">
        <v>21</v>
      </c>
      <c r="D56" s="29" t="s">
        <v>80</v>
      </c>
      <c r="E56" s="76" t="s">
        <v>423</v>
      </c>
      <c r="F56" s="47" t="s">
        <v>415</v>
      </c>
      <c r="G56" s="19">
        <f>H56</f>
        <v>7000</v>
      </c>
      <c r="H56" s="14">
        <v>7000</v>
      </c>
      <c r="I56" s="33"/>
      <c r="J56" s="33"/>
      <c r="L56" s="20"/>
    </row>
    <row r="57" spans="1:12" s="22" customFormat="1" ht="0.6" customHeight="1" x14ac:dyDescent="0.35">
      <c r="A57" s="152" t="s">
        <v>315</v>
      </c>
      <c r="B57" s="152" t="s">
        <v>181</v>
      </c>
      <c r="C57" s="83" t="s">
        <v>166</v>
      </c>
      <c r="D57" s="157" t="s">
        <v>182</v>
      </c>
      <c r="E57" s="31" t="s">
        <v>341</v>
      </c>
      <c r="F57" s="46" t="s">
        <v>342</v>
      </c>
      <c r="G57" s="19">
        <f t="shared" si="2"/>
        <v>0</v>
      </c>
      <c r="H57" s="33"/>
      <c r="I57" s="33"/>
      <c r="J57" s="33"/>
      <c r="L57" s="20"/>
    </row>
    <row r="58" spans="1:12" s="22" customFormat="1" ht="133.19999999999999" customHeight="1" x14ac:dyDescent="0.35">
      <c r="A58" s="100" t="s">
        <v>117</v>
      </c>
      <c r="B58" s="9" t="s">
        <v>50</v>
      </c>
      <c r="C58" s="9" t="s">
        <v>29</v>
      </c>
      <c r="D58" s="59" t="s">
        <v>441</v>
      </c>
      <c r="E58" s="76" t="s">
        <v>423</v>
      </c>
      <c r="F58" s="47" t="s">
        <v>415</v>
      </c>
      <c r="G58" s="19">
        <f t="shared" si="2"/>
        <v>120000</v>
      </c>
      <c r="H58" s="19">
        <v>120000</v>
      </c>
      <c r="I58" s="33"/>
      <c r="J58" s="33"/>
      <c r="L58" s="20"/>
    </row>
    <row r="59" spans="1:12" s="22" customFormat="1" ht="1.2" hidden="1" customHeight="1" x14ac:dyDescent="0.35">
      <c r="A59" s="83" t="s">
        <v>361</v>
      </c>
      <c r="B59" s="83" t="s">
        <v>352</v>
      </c>
      <c r="C59" s="83" t="s">
        <v>25</v>
      </c>
      <c r="D59" s="155" t="s">
        <v>153</v>
      </c>
      <c r="E59" s="31" t="s">
        <v>193</v>
      </c>
      <c r="F59" s="46" t="s">
        <v>195</v>
      </c>
      <c r="G59" s="42">
        <f t="shared" ref="G59" si="3">SUM(H59:I59)</f>
        <v>0</v>
      </c>
      <c r="H59" s="42"/>
      <c r="I59" s="33"/>
      <c r="J59" s="33"/>
      <c r="L59" s="20"/>
    </row>
    <row r="60" spans="1:12" customFormat="1" ht="54" customHeight="1" x14ac:dyDescent="0.35">
      <c r="A60" s="43" t="s">
        <v>9</v>
      </c>
      <c r="B60" s="94"/>
      <c r="C60" s="94"/>
      <c r="D60" s="53" t="s">
        <v>275</v>
      </c>
      <c r="E60" s="205"/>
      <c r="F60" s="206"/>
      <c r="G60" s="52">
        <f>SUM(H60:I60)</f>
        <v>5335611</v>
      </c>
      <c r="H60" s="44">
        <f>SUM(H61)</f>
        <v>5301611</v>
      </c>
      <c r="I60" s="44">
        <f>SUM(I61)</f>
        <v>34000</v>
      </c>
      <c r="J60" s="44">
        <f>SUM(J61)</f>
        <v>0</v>
      </c>
      <c r="L60" s="225"/>
    </row>
    <row r="61" spans="1:12" customFormat="1" ht="57" customHeight="1" x14ac:dyDescent="0.35">
      <c r="A61" s="43" t="s">
        <v>10</v>
      </c>
      <c r="B61" s="94"/>
      <c r="C61" s="94"/>
      <c r="D61" s="53" t="s">
        <v>275</v>
      </c>
      <c r="E61" s="205"/>
      <c r="F61" s="206"/>
      <c r="G61" s="44">
        <f>SUM(G63:G74)</f>
        <v>5335611</v>
      </c>
      <c r="H61" s="44">
        <f>SUM(H63:H74)</f>
        <v>5301611</v>
      </c>
      <c r="I61" s="44">
        <f>SUM(I63:I74)</f>
        <v>34000</v>
      </c>
      <c r="J61" s="44">
        <f>SUM(J63:J74)</f>
        <v>0</v>
      </c>
      <c r="L61" s="221">
        <f>SUM(H61:I61)</f>
        <v>5335611</v>
      </c>
    </row>
    <row r="62" spans="1:12" s="21" customFormat="1" ht="64.5" hidden="1" customHeight="1" x14ac:dyDescent="0.35">
      <c r="A62" s="83" t="s">
        <v>226</v>
      </c>
      <c r="B62" s="83" t="s">
        <v>227</v>
      </c>
      <c r="C62" s="83" t="s">
        <v>18</v>
      </c>
      <c r="D62" s="86" t="s">
        <v>316</v>
      </c>
      <c r="E62" s="31" t="s">
        <v>331</v>
      </c>
      <c r="F62" s="46" t="s">
        <v>330</v>
      </c>
      <c r="G62" s="42">
        <f t="shared" ref="G62:G75" si="4">SUM(H62:I62)</f>
        <v>0</v>
      </c>
      <c r="H62" s="33"/>
      <c r="I62" s="33"/>
      <c r="J62" s="33"/>
      <c r="L62" s="221"/>
    </row>
    <row r="63" spans="1:12" customFormat="1" ht="79.2" customHeight="1" x14ac:dyDescent="0.35">
      <c r="A63" s="9" t="s">
        <v>317</v>
      </c>
      <c r="B63" s="9" t="s">
        <v>76</v>
      </c>
      <c r="C63" s="9" t="s">
        <v>22</v>
      </c>
      <c r="D63" s="59" t="s">
        <v>452</v>
      </c>
      <c r="E63" s="76" t="s">
        <v>428</v>
      </c>
      <c r="F63" s="47" t="s">
        <v>419</v>
      </c>
      <c r="G63" s="19">
        <f t="shared" si="4"/>
        <v>887421</v>
      </c>
      <c r="H63" s="14">
        <v>887421</v>
      </c>
      <c r="I63" s="183"/>
      <c r="J63" s="183"/>
      <c r="L63" s="220"/>
    </row>
    <row r="64" spans="1:12" s="21" customFormat="1" ht="72.599999999999994" hidden="1" customHeight="1" x14ac:dyDescent="0.35">
      <c r="A64" s="83" t="s">
        <v>334</v>
      </c>
      <c r="B64" s="83" t="s">
        <v>79</v>
      </c>
      <c r="C64" s="83" t="s">
        <v>21</v>
      </c>
      <c r="D64" s="86" t="s">
        <v>80</v>
      </c>
      <c r="E64" s="31" t="s">
        <v>276</v>
      </c>
      <c r="F64" s="46" t="s">
        <v>206</v>
      </c>
      <c r="G64" s="19">
        <f t="shared" si="4"/>
        <v>0</v>
      </c>
      <c r="H64" s="33"/>
      <c r="I64" s="93"/>
      <c r="J64" s="93"/>
      <c r="L64" s="225"/>
    </row>
    <row r="65" spans="1:12" ht="109.2" customHeight="1" x14ac:dyDescent="0.35">
      <c r="A65" s="32" t="s">
        <v>318</v>
      </c>
      <c r="B65" s="32" t="s">
        <v>49</v>
      </c>
      <c r="C65" s="32" t="s">
        <v>22</v>
      </c>
      <c r="D65" s="26" t="s">
        <v>2</v>
      </c>
      <c r="E65" s="76" t="s">
        <v>209</v>
      </c>
      <c r="F65" s="47" t="s">
        <v>207</v>
      </c>
      <c r="G65" s="19">
        <f>SUM(H65:I65)</f>
        <v>375940</v>
      </c>
      <c r="H65" s="19">
        <v>375940</v>
      </c>
      <c r="I65" s="14"/>
      <c r="J65" s="214"/>
      <c r="K65" s="8"/>
    </row>
    <row r="66" spans="1:12" s="22" customFormat="1" ht="18" hidden="1" customHeight="1" x14ac:dyDescent="0.35">
      <c r="A66" s="83" t="s">
        <v>123</v>
      </c>
      <c r="B66" s="83" t="s">
        <v>125</v>
      </c>
      <c r="C66" s="83" t="s">
        <v>31</v>
      </c>
      <c r="D66" s="86" t="s">
        <v>122</v>
      </c>
      <c r="E66" s="31" t="s">
        <v>331</v>
      </c>
      <c r="F66" s="46" t="s">
        <v>330</v>
      </c>
      <c r="G66" s="42">
        <f t="shared" si="4"/>
        <v>0</v>
      </c>
      <c r="H66" s="42"/>
      <c r="I66" s="33"/>
      <c r="J66" s="33"/>
      <c r="L66" s="98"/>
    </row>
    <row r="67" spans="1:12" s="21" customFormat="1" ht="64.2" customHeight="1" x14ac:dyDescent="0.35">
      <c r="A67" s="45" t="s">
        <v>128</v>
      </c>
      <c r="B67" s="45" t="s">
        <v>129</v>
      </c>
      <c r="C67" s="45" t="s">
        <v>33</v>
      </c>
      <c r="D67" s="51" t="s">
        <v>130</v>
      </c>
      <c r="E67" s="76" t="s">
        <v>194</v>
      </c>
      <c r="F67" s="47" t="s">
        <v>219</v>
      </c>
      <c r="G67" s="19">
        <f>H67</f>
        <v>2084000</v>
      </c>
      <c r="H67" s="14">
        <v>2084000</v>
      </c>
      <c r="I67" s="14"/>
      <c r="J67" s="14"/>
      <c r="L67" s="225"/>
    </row>
    <row r="68" spans="1:12" s="21" customFormat="1" ht="36.75" customHeight="1" x14ac:dyDescent="0.35">
      <c r="A68" s="45" t="s">
        <v>132</v>
      </c>
      <c r="B68" s="45" t="s">
        <v>133</v>
      </c>
      <c r="C68" s="45" t="s">
        <v>33</v>
      </c>
      <c r="D68" s="51" t="s">
        <v>131</v>
      </c>
      <c r="E68" s="76" t="s">
        <v>194</v>
      </c>
      <c r="F68" s="47" t="s">
        <v>219</v>
      </c>
      <c r="G68" s="19">
        <f t="shared" si="4"/>
        <v>150000</v>
      </c>
      <c r="H68" s="14">
        <v>150000</v>
      </c>
      <c r="I68" s="14"/>
      <c r="J68" s="33"/>
      <c r="L68" s="225"/>
    </row>
    <row r="69" spans="1:12" s="21" customFormat="1" ht="57" customHeight="1" x14ac:dyDescent="0.35">
      <c r="A69" s="32" t="s">
        <v>442</v>
      </c>
      <c r="B69" s="9" t="s">
        <v>372</v>
      </c>
      <c r="C69" s="32" t="s">
        <v>20</v>
      </c>
      <c r="D69" s="36" t="s">
        <v>373</v>
      </c>
      <c r="E69" s="76" t="s">
        <v>210</v>
      </c>
      <c r="F69" s="47" t="s">
        <v>335</v>
      </c>
      <c r="G69" s="19">
        <f>H69</f>
        <v>79000</v>
      </c>
      <c r="H69" s="14">
        <v>79000</v>
      </c>
      <c r="I69" s="14"/>
      <c r="J69" s="33"/>
      <c r="L69" s="225"/>
    </row>
    <row r="70" spans="1:12" customFormat="1" ht="54" customHeight="1" x14ac:dyDescent="0.35">
      <c r="A70" s="32" t="s">
        <v>319</v>
      </c>
      <c r="B70" s="9" t="s">
        <v>51</v>
      </c>
      <c r="C70" s="32" t="s">
        <v>20</v>
      </c>
      <c r="D70" s="36" t="s">
        <v>4</v>
      </c>
      <c r="E70" s="76" t="s">
        <v>210</v>
      </c>
      <c r="F70" s="47" t="s">
        <v>335</v>
      </c>
      <c r="G70" s="19">
        <f t="shared" si="4"/>
        <v>1436430</v>
      </c>
      <c r="H70" s="14">
        <v>1436430</v>
      </c>
      <c r="I70" s="14"/>
      <c r="J70" s="14"/>
      <c r="L70" s="225"/>
    </row>
    <row r="71" spans="1:12" s="21" customFormat="1" ht="54" customHeight="1" x14ac:dyDescent="0.35">
      <c r="A71" s="9" t="s">
        <v>320</v>
      </c>
      <c r="B71" s="9" t="s">
        <v>52</v>
      </c>
      <c r="C71" s="27" t="s">
        <v>20</v>
      </c>
      <c r="D71" s="36" t="s">
        <v>3</v>
      </c>
      <c r="E71" s="76" t="s">
        <v>210</v>
      </c>
      <c r="F71" s="47" t="s">
        <v>335</v>
      </c>
      <c r="G71" s="19">
        <f t="shared" si="4"/>
        <v>288820</v>
      </c>
      <c r="H71" s="14">
        <v>288820</v>
      </c>
      <c r="I71" s="14"/>
      <c r="J71" s="33"/>
      <c r="L71" s="225"/>
    </row>
    <row r="72" spans="1:12" s="22" customFormat="1" ht="75" hidden="1" customHeight="1" x14ac:dyDescent="0.35">
      <c r="A72" s="9" t="s">
        <v>321</v>
      </c>
      <c r="B72" s="9" t="s">
        <v>179</v>
      </c>
      <c r="C72" s="27" t="s">
        <v>20</v>
      </c>
      <c r="D72" s="163" t="s">
        <v>180</v>
      </c>
      <c r="E72" s="76" t="s">
        <v>210</v>
      </c>
      <c r="F72" s="47" t="s">
        <v>335</v>
      </c>
      <c r="G72" s="19"/>
      <c r="H72" s="19"/>
      <c r="I72" s="14"/>
      <c r="J72" s="154"/>
      <c r="L72" s="98"/>
    </row>
    <row r="73" spans="1:12" s="21" customFormat="1" ht="0.6" hidden="1" customHeight="1" x14ac:dyDescent="0.35">
      <c r="A73" s="83" t="s">
        <v>362</v>
      </c>
      <c r="B73" s="83" t="s">
        <v>363</v>
      </c>
      <c r="C73" s="143" t="s">
        <v>364</v>
      </c>
      <c r="D73" s="31" t="s">
        <v>365</v>
      </c>
      <c r="E73" s="165" t="s">
        <v>369</v>
      </c>
      <c r="F73" s="168" t="s">
        <v>370</v>
      </c>
      <c r="G73" s="19">
        <f t="shared" si="4"/>
        <v>0</v>
      </c>
      <c r="H73" s="14"/>
      <c r="I73" s="14"/>
      <c r="J73" s="33"/>
      <c r="L73" s="225"/>
    </row>
    <row r="74" spans="1:12" customFormat="1" ht="57.75" customHeight="1" x14ac:dyDescent="0.35">
      <c r="A74" s="9" t="s">
        <v>381</v>
      </c>
      <c r="B74" s="9" t="s">
        <v>171</v>
      </c>
      <c r="C74" s="27" t="s">
        <v>34</v>
      </c>
      <c r="D74" s="36" t="s">
        <v>172</v>
      </c>
      <c r="E74" s="76" t="s">
        <v>422</v>
      </c>
      <c r="F74" s="47" t="s">
        <v>418</v>
      </c>
      <c r="G74" s="19">
        <f>I74</f>
        <v>34000</v>
      </c>
      <c r="H74" s="14"/>
      <c r="I74" s="14">
        <v>34000</v>
      </c>
      <c r="J74" s="14"/>
      <c r="L74" s="225"/>
    </row>
    <row r="75" spans="1:12" s="21" customFormat="1" ht="72.75" customHeight="1" x14ac:dyDescent="0.35">
      <c r="A75" s="43" t="s">
        <v>246</v>
      </c>
      <c r="B75" s="94"/>
      <c r="C75" s="94"/>
      <c r="D75" s="245" t="s">
        <v>247</v>
      </c>
      <c r="E75" s="172"/>
      <c r="F75" s="173"/>
      <c r="G75" s="52">
        <f t="shared" si="4"/>
        <v>80325193</v>
      </c>
      <c r="H75" s="44">
        <f>SUM(H76)</f>
        <v>72281017</v>
      </c>
      <c r="I75" s="44">
        <f>SUM(I76)</f>
        <v>8044176</v>
      </c>
      <c r="J75" s="44">
        <f>SUM(J76)</f>
        <v>7919376</v>
      </c>
      <c r="L75" s="225"/>
    </row>
    <row r="76" spans="1:12" s="21" customFormat="1" ht="71.25" customHeight="1" x14ac:dyDescent="0.35">
      <c r="A76" s="43" t="s">
        <v>248</v>
      </c>
      <c r="B76" s="94"/>
      <c r="C76" s="94"/>
      <c r="D76" s="245" t="s">
        <v>247</v>
      </c>
      <c r="E76" s="172"/>
      <c r="F76" s="173"/>
      <c r="G76" s="52">
        <f>SUM(G77:G107)</f>
        <v>80325193</v>
      </c>
      <c r="H76" s="52">
        <f>SUM(H77:H107)</f>
        <v>72281017</v>
      </c>
      <c r="I76" s="52">
        <f>SUM(I77:I107)</f>
        <v>8044176</v>
      </c>
      <c r="J76" s="52">
        <f>SUM(J77:J107)</f>
        <v>7919376</v>
      </c>
      <c r="L76" s="220">
        <f>SUM(H76:I76)</f>
        <v>80325193</v>
      </c>
    </row>
    <row r="77" spans="1:12" s="21" customFormat="1" ht="116.25" hidden="1" customHeight="1" x14ac:dyDescent="0.35">
      <c r="A77" s="83" t="s">
        <v>249</v>
      </c>
      <c r="B77" s="83" t="s">
        <v>61</v>
      </c>
      <c r="C77" s="83" t="s">
        <v>15</v>
      </c>
      <c r="D77" s="31" t="s">
        <v>232</v>
      </c>
      <c r="E77" s="31"/>
      <c r="F77" s="46"/>
      <c r="G77" s="42">
        <f t="shared" ref="G77:G81" si="5">SUM(H77:I77)</f>
        <v>0</v>
      </c>
      <c r="H77" s="42"/>
      <c r="I77" s="96"/>
      <c r="J77" s="96"/>
      <c r="L77" s="220"/>
    </row>
    <row r="78" spans="1:12" s="145" customFormat="1" ht="93.75" hidden="1" customHeight="1" x14ac:dyDescent="0.35">
      <c r="A78" s="167" t="s">
        <v>322</v>
      </c>
      <c r="B78" s="167" t="s">
        <v>231</v>
      </c>
      <c r="C78" s="169" t="s">
        <v>17</v>
      </c>
      <c r="D78" s="165" t="s">
        <v>345</v>
      </c>
      <c r="E78" s="165"/>
      <c r="F78" s="168"/>
      <c r="G78" s="42">
        <f t="shared" si="5"/>
        <v>0</v>
      </c>
      <c r="H78" s="42"/>
      <c r="I78" s="42"/>
      <c r="J78" s="42"/>
      <c r="L78" s="220"/>
    </row>
    <row r="79" spans="1:12" s="145" customFormat="1" ht="113.25" hidden="1" customHeight="1" x14ac:dyDescent="0.35">
      <c r="A79" s="167" t="s">
        <v>384</v>
      </c>
      <c r="B79" s="167" t="s">
        <v>199</v>
      </c>
      <c r="C79" s="167" t="s">
        <v>198</v>
      </c>
      <c r="D79" s="166" t="s">
        <v>197</v>
      </c>
      <c r="E79" s="165"/>
      <c r="F79" s="168"/>
      <c r="G79" s="42">
        <f t="shared" si="5"/>
        <v>0</v>
      </c>
      <c r="H79" s="42"/>
      <c r="I79" s="42"/>
      <c r="J79" s="42"/>
      <c r="L79" s="220"/>
    </row>
    <row r="80" spans="1:12" s="21" customFormat="1" ht="118.5" hidden="1" customHeight="1" x14ac:dyDescent="0.35">
      <c r="A80" s="167" t="s">
        <v>287</v>
      </c>
      <c r="B80" s="167" t="s">
        <v>135</v>
      </c>
      <c r="C80" s="167" t="s">
        <v>166</v>
      </c>
      <c r="D80" s="165" t="s">
        <v>136</v>
      </c>
      <c r="E80" s="165"/>
      <c r="F80" s="168"/>
      <c r="G80" s="42">
        <f t="shared" si="5"/>
        <v>0</v>
      </c>
      <c r="H80" s="33"/>
      <c r="I80" s="33"/>
      <c r="J80" s="33"/>
      <c r="L80" s="225"/>
    </row>
    <row r="81" spans="1:12" s="21" customFormat="1" ht="76.5" hidden="1" customHeight="1" x14ac:dyDescent="0.35">
      <c r="A81" s="167" t="s">
        <v>287</v>
      </c>
      <c r="B81" s="167" t="s">
        <v>135</v>
      </c>
      <c r="C81" s="167" t="s">
        <v>166</v>
      </c>
      <c r="D81" s="165" t="s">
        <v>136</v>
      </c>
      <c r="E81" s="165" t="s">
        <v>215</v>
      </c>
      <c r="F81" s="168" t="s">
        <v>216</v>
      </c>
      <c r="G81" s="42">
        <f t="shared" si="5"/>
        <v>0</v>
      </c>
      <c r="H81" s="33"/>
      <c r="I81" s="33"/>
      <c r="J81" s="33"/>
      <c r="L81" s="225"/>
    </row>
    <row r="82" spans="1:12" customFormat="1" ht="73.8" customHeight="1" x14ac:dyDescent="0.35">
      <c r="A82" s="9" t="s">
        <v>376</v>
      </c>
      <c r="B82" s="9" t="s">
        <v>377</v>
      </c>
      <c r="C82" s="9" t="s">
        <v>23</v>
      </c>
      <c r="D82" s="211" t="s">
        <v>379</v>
      </c>
      <c r="E82" s="163" t="s">
        <v>378</v>
      </c>
      <c r="F82" s="47" t="s">
        <v>277</v>
      </c>
      <c r="G82" s="19">
        <f>SUM(H82:I82)</f>
        <v>199400</v>
      </c>
      <c r="H82" s="14">
        <v>199400</v>
      </c>
      <c r="I82" s="14"/>
      <c r="J82" s="14"/>
      <c r="L82" s="225"/>
    </row>
    <row r="83" spans="1:12" s="21" customFormat="1" ht="1.8" hidden="1" customHeight="1" x14ac:dyDescent="0.35">
      <c r="A83" s="9" t="s">
        <v>268</v>
      </c>
      <c r="B83" s="9" t="s">
        <v>169</v>
      </c>
      <c r="C83" s="9" t="s">
        <v>23</v>
      </c>
      <c r="D83" s="76" t="s">
        <v>170</v>
      </c>
      <c r="E83" s="163" t="s">
        <v>378</v>
      </c>
      <c r="F83" s="47" t="s">
        <v>212</v>
      </c>
      <c r="G83" s="19">
        <f t="shared" ref="G83:G107" si="6">SUM(H83:I83)</f>
        <v>0</v>
      </c>
      <c r="H83" s="14"/>
      <c r="I83" s="14"/>
      <c r="J83" s="14"/>
      <c r="L83" s="225"/>
    </row>
    <row r="84" spans="1:12" s="21" customFormat="1" ht="48.75" hidden="1" customHeight="1" x14ac:dyDescent="0.35">
      <c r="A84" s="83" t="s">
        <v>323</v>
      </c>
      <c r="B84" s="83" t="s">
        <v>157</v>
      </c>
      <c r="C84" s="83" t="s">
        <v>23</v>
      </c>
      <c r="D84" s="31" t="s">
        <v>325</v>
      </c>
      <c r="E84" s="165"/>
      <c r="F84" s="46"/>
      <c r="G84" s="19">
        <f t="shared" si="6"/>
        <v>0</v>
      </c>
      <c r="H84" s="33"/>
      <c r="I84" s="33"/>
      <c r="J84" s="33"/>
      <c r="L84" s="225"/>
    </row>
    <row r="85" spans="1:12" s="21" customFormat="1" ht="70.5" hidden="1" customHeight="1" x14ac:dyDescent="0.35">
      <c r="A85" s="83" t="s">
        <v>324</v>
      </c>
      <c r="B85" s="83" t="s">
        <v>186</v>
      </c>
      <c r="C85" s="83" t="s">
        <v>23</v>
      </c>
      <c r="D85" s="31" t="s">
        <v>187</v>
      </c>
      <c r="E85" s="165" t="s">
        <v>378</v>
      </c>
      <c r="F85" s="46" t="s">
        <v>277</v>
      </c>
      <c r="G85" s="19">
        <f t="shared" si="6"/>
        <v>0</v>
      </c>
      <c r="H85" s="33"/>
      <c r="I85" s="33"/>
      <c r="J85" s="33"/>
      <c r="L85" s="225"/>
    </row>
    <row r="86" spans="1:12" s="213" customFormat="1" ht="88.2" customHeight="1" x14ac:dyDescent="0.35">
      <c r="A86" s="9" t="s">
        <v>250</v>
      </c>
      <c r="B86" s="9" t="s">
        <v>168</v>
      </c>
      <c r="C86" s="27" t="s">
        <v>23</v>
      </c>
      <c r="D86" s="212" t="s">
        <v>167</v>
      </c>
      <c r="E86" s="76" t="s">
        <v>176</v>
      </c>
      <c r="F86" s="47" t="s">
        <v>173</v>
      </c>
      <c r="G86" s="19">
        <f t="shared" si="6"/>
        <v>9925617</v>
      </c>
      <c r="H86" s="19">
        <v>9925617</v>
      </c>
      <c r="I86" s="19"/>
      <c r="J86" s="19"/>
      <c r="L86" s="98"/>
    </row>
    <row r="87" spans="1:12" s="213" customFormat="1" ht="78" customHeight="1" x14ac:dyDescent="0.35">
      <c r="A87" s="32" t="s">
        <v>326</v>
      </c>
      <c r="B87" s="32" t="s">
        <v>81</v>
      </c>
      <c r="C87" s="32" t="s">
        <v>23</v>
      </c>
      <c r="D87" s="211" t="s">
        <v>82</v>
      </c>
      <c r="E87" s="163" t="s">
        <v>378</v>
      </c>
      <c r="F87" s="47" t="s">
        <v>212</v>
      </c>
      <c r="G87" s="19">
        <f t="shared" si="6"/>
        <v>57484200</v>
      </c>
      <c r="H87" s="19">
        <v>57484200</v>
      </c>
      <c r="I87" s="14"/>
      <c r="J87" s="14"/>
      <c r="L87" s="98"/>
    </row>
    <row r="88" spans="1:12" s="213" customFormat="1" ht="81" customHeight="1" x14ac:dyDescent="0.35">
      <c r="A88" s="32" t="s">
        <v>326</v>
      </c>
      <c r="B88" s="32" t="s">
        <v>81</v>
      </c>
      <c r="C88" s="32" t="s">
        <v>23</v>
      </c>
      <c r="D88" s="211" t="s">
        <v>82</v>
      </c>
      <c r="E88" s="163" t="s">
        <v>213</v>
      </c>
      <c r="F88" s="47" t="s">
        <v>214</v>
      </c>
      <c r="G88" s="19">
        <f t="shared" si="6"/>
        <v>650000</v>
      </c>
      <c r="H88" s="19">
        <v>650000</v>
      </c>
      <c r="I88" s="14"/>
      <c r="J88" s="14"/>
      <c r="L88" s="98"/>
    </row>
    <row r="89" spans="1:12" s="136" customFormat="1" ht="58.5" hidden="1" customHeight="1" x14ac:dyDescent="0.35">
      <c r="A89" s="34" t="s">
        <v>326</v>
      </c>
      <c r="B89" s="34" t="s">
        <v>81</v>
      </c>
      <c r="C89" s="34" t="s">
        <v>23</v>
      </c>
      <c r="D89" s="210" t="s">
        <v>82</v>
      </c>
      <c r="E89" s="165" t="s">
        <v>331</v>
      </c>
      <c r="F89" s="46" t="s">
        <v>330</v>
      </c>
      <c r="G89" s="19">
        <f t="shared" si="6"/>
        <v>0</v>
      </c>
      <c r="H89" s="146"/>
      <c r="I89" s="33"/>
      <c r="J89" s="33"/>
      <c r="L89" s="98"/>
    </row>
    <row r="90" spans="1:12" s="21" customFormat="1" ht="81" hidden="1" customHeight="1" x14ac:dyDescent="0.35">
      <c r="A90" s="83" t="s">
        <v>251</v>
      </c>
      <c r="B90" s="83" t="s">
        <v>252</v>
      </c>
      <c r="C90" s="83" t="s">
        <v>253</v>
      </c>
      <c r="D90" s="31" t="s">
        <v>254</v>
      </c>
      <c r="E90" s="165" t="s">
        <v>378</v>
      </c>
      <c r="F90" s="46" t="s">
        <v>212</v>
      </c>
      <c r="G90" s="19">
        <f t="shared" si="6"/>
        <v>0</v>
      </c>
      <c r="H90" s="84"/>
      <c r="I90" s="93"/>
      <c r="J90" s="93"/>
      <c r="L90" s="225"/>
    </row>
    <row r="91" spans="1:12" s="21" customFormat="1" ht="117.75" hidden="1" customHeight="1" x14ac:dyDescent="0.35">
      <c r="A91" s="83" t="s">
        <v>366</v>
      </c>
      <c r="B91" s="83" t="s">
        <v>367</v>
      </c>
      <c r="C91" s="83" t="s">
        <v>27</v>
      </c>
      <c r="D91" s="31" t="s">
        <v>368</v>
      </c>
      <c r="E91" s="165"/>
      <c r="F91" s="46"/>
      <c r="G91" s="19">
        <f t="shared" si="6"/>
        <v>0</v>
      </c>
      <c r="H91" s="84"/>
      <c r="I91" s="33"/>
      <c r="J91" s="33"/>
      <c r="L91" s="225"/>
    </row>
    <row r="92" spans="1:12" s="21" customFormat="1" ht="60.75" hidden="1" customHeight="1" x14ac:dyDescent="0.35">
      <c r="A92" s="83" t="s">
        <v>255</v>
      </c>
      <c r="B92" s="83" t="s">
        <v>53</v>
      </c>
      <c r="C92" s="83" t="s">
        <v>138</v>
      </c>
      <c r="D92" s="31" t="s">
        <v>137</v>
      </c>
      <c r="E92" s="165"/>
      <c r="F92" s="46"/>
      <c r="G92" s="19">
        <f t="shared" si="6"/>
        <v>0</v>
      </c>
      <c r="H92" s="84"/>
      <c r="I92" s="33"/>
      <c r="J92" s="33"/>
      <c r="L92" s="225"/>
    </row>
    <row r="93" spans="1:12" s="21" customFormat="1" ht="81" hidden="1" customHeight="1" x14ac:dyDescent="0.35">
      <c r="A93" s="83" t="s">
        <v>255</v>
      </c>
      <c r="B93" s="83" t="s">
        <v>53</v>
      </c>
      <c r="C93" s="83" t="s">
        <v>138</v>
      </c>
      <c r="D93" s="31" t="s">
        <v>137</v>
      </c>
      <c r="E93" s="165" t="s">
        <v>215</v>
      </c>
      <c r="F93" s="46" t="s">
        <v>216</v>
      </c>
      <c r="G93" s="19">
        <f t="shared" si="6"/>
        <v>0</v>
      </c>
      <c r="H93" s="84"/>
      <c r="I93" s="33"/>
      <c r="J93" s="33"/>
      <c r="L93" s="225"/>
    </row>
    <row r="94" spans="1:12" s="21" customFormat="1" ht="54.75" hidden="1" customHeight="1" x14ac:dyDescent="0.35">
      <c r="A94" s="83" t="s">
        <v>256</v>
      </c>
      <c r="B94" s="83" t="s">
        <v>174</v>
      </c>
      <c r="C94" s="83" t="s">
        <v>138</v>
      </c>
      <c r="D94" s="31" t="s">
        <v>257</v>
      </c>
      <c r="E94" s="165"/>
      <c r="F94" s="46"/>
      <c r="G94" s="19">
        <f t="shared" si="6"/>
        <v>0</v>
      </c>
      <c r="H94" s="33"/>
      <c r="I94" s="33"/>
      <c r="J94" s="33"/>
      <c r="L94" s="225"/>
    </row>
    <row r="95" spans="1:12" s="21" customFormat="1" ht="93" hidden="1" customHeight="1" x14ac:dyDescent="0.35">
      <c r="A95" s="83" t="s">
        <v>391</v>
      </c>
      <c r="B95" s="83" t="s">
        <v>393</v>
      </c>
      <c r="C95" s="83" t="s">
        <v>138</v>
      </c>
      <c r="D95" s="31" t="s">
        <v>392</v>
      </c>
      <c r="E95" s="165"/>
      <c r="F95" s="46"/>
      <c r="G95" s="19">
        <f t="shared" si="6"/>
        <v>0</v>
      </c>
      <c r="H95" s="84"/>
      <c r="I95" s="33"/>
      <c r="J95" s="33"/>
      <c r="L95" s="225"/>
    </row>
    <row r="96" spans="1:12" s="21" customFormat="1" ht="93" hidden="1" customHeight="1" x14ac:dyDescent="0.35">
      <c r="A96" s="83" t="s">
        <v>394</v>
      </c>
      <c r="B96" s="83" t="s">
        <v>395</v>
      </c>
      <c r="C96" s="83" t="s">
        <v>138</v>
      </c>
      <c r="D96" s="31" t="s">
        <v>396</v>
      </c>
      <c r="E96" s="165"/>
      <c r="F96" s="46"/>
      <c r="G96" s="19">
        <f t="shared" si="6"/>
        <v>0</v>
      </c>
      <c r="H96" s="84"/>
      <c r="I96" s="33"/>
      <c r="J96" s="33"/>
      <c r="L96" s="225"/>
    </row>
    <row r="97" spans="1:12" s="21" customFormat="1" ht="81.75" hidden="1" customHeight="1" x14ac:dyDescent="0.35">
      <c r="A97" s="83" t="s">
        <v>258</v>
      </c>
      <c r="B97" s="83" t="s">
        <v>140</v>
      </c>
      <c r="C97" s="83" t="s">
        <v>24</v>
      </c>
      <c r="D97" s="31" t="s">
        <v>139</v>
      </c>
      <c r="E97" s="165"/>
      <c r="F97" s="46"/>
      <c r="G97" s="19">
        <f t="shared" si="6"/>
        <v>0</v>
      </c>
      <c r="H97" s="33"/>
      <c r="I97" s="33"/>
      <c r="J97" s="84"/>
      <c r="L97" s="225"/>
    </row>
    <row r="98" spans="1:12" customFormat="1" ht="75" customHeight="1" x14ac:dyDescent="0.35">
      <c r="A98" s="9" t="s">
        <v>258</v>
      </c>
      <c r="B98" s="9" t="s">
        <v>140</v>
      </c>
      <c r="C98" s="9" t="s">
        <v>24</v>
      </c>
      <c r="D98" s="76" t="s">
        <v>139</v>
      </c>
      <c r="E98" s="163" t="s">
        <v>378</v>
      </c>
      <c r="F98" s="47" t="s">
        <v>212</v>
      </c>
      <c r="G98" s="19">
        <f t="shared" si="6"/>
        <v>2721800</v>
      </c>
      <c r="H98" s="14">
        <v>2721800</v>
      </c>
      <c r="I98" s="14"/>
      <c r="J98" s="14"/>
      <c r="L98" s="225"/>
    </row>
    <row r="99" spans="1:12" s="21" customFormat="1" ht="78" hidden="1" customHeight="1" x14ac:dyDescent="0.35">
      <c r="A99" s="83" t="s">
        <v>258</v>
      </c>
      <c r="B99" s="83" t="s">
        <v>140</v>
      </c>
      <c r="C99" s="83" t="s">
        <v>24</v>
      </c>
      <c r="D99" s="31" t="s">
        <v>139</v>
      </c>
      <c r="E99" s="165" t="s">
        <v>331</v>
      </c>
      <c r="F99" s="46" t="s">
        <v>330</v>
      </c>
      <c r="G99" s="19">
        <f t="shared" si="6"/>
        <v>0</v>
      </c>
      <c r="H99" s="33"/>
      <c r="I99" s="33"/>
      <c r="J99" s="33"/>
      <c r="L99" s="225"/>
    </row>
    <row r="100" spans="1:12" s="21" customFormat="1" ht="58.5" hidden="1" customHeight="1" x14ac:dyDescent="0.35">
      <c r="A100" s="83" t="s">
        <v>397</v>
      </c>
      <c r="B100" s="83" t="s">
        <v>363</v>
      </c>
      <c r="C100" s="143" t="s">
        <v>364</v>
      </c>
      <c r="D100" s="31" t="s">
        <v>365</v>
      </c>
      <c r="E100" s="165" t="s">
        <v>369</v>
      </c>
      <c r="F100" s="46" t="s">
        <v>370</v>
      </c>
      <c r="G100" s="19">
        <f t="shared" si="6"/>
        <v>0</v>
      </c>
      <c r="H100" s="33"/>
      <c r="I100" s="33"/>
      <c r="J100" s="33"/>
      <c r="L100" s="225"/>
    </row>
    <row r="101" spans="1:12" s="21" customFormat="1" ht="76.8" customHeight="1" x14ac:dyDescent="0.35">
      <c r="A101" s="9" t="s">
        <v>322</v>
      </c>
      <c r="B101" s="9" t="s">
        <v>231</v>
      </c>
      <c r="C101" s="27" t="s">
        <v>17</v>
      </c>
      <c r="D101" s="76" t="s">
        <v>345</v>
      </c>
      <c r="E101" s="76" t="s">
        <v>438</v>
      </c>
      <c r="F101" s="47" t="s">
        <v>444</v>
      </c>
      <c r="G101" s="19">
        <f t="shared" si="6"/>
        <v>4000000</v>
      </c>
      <c r="H101" s="19">
        <v>800000</v>
      </c>
      <c r="I101" s="19">
        <v>3200000</v>
      </c>
      <c r="J101" s="19">
        <f>I101</f>
        <v>3200000</v>
      </c>
      <c r="L101" s="225"/>
    </row>
    <row r="102" spans="1:12" s="21" customFormat="1" ht="58.5" customHeight="1" x14ac:dyDescent="0.35">
      <c r="A102" s="9" t="s">
        <v>384</v>
      </c>
      <c r="B102" s="9" t="s">
        <v>199</v>
      </c>
      <c r="C102" s="9" t="s">
        <v>198</v>
      </c>
      <c r="D102" s="218" t="s">
        <v>197</v>
      </c>
      <c r="E102" s="76" t="s">
        <v>438</v>
      </c>
      <c r="F102" s="47" t="s">
        <v>444</v>
      </c>
      <c r="G102" s="19">
        <f t="shared" si="6"/>
        <v>2000000</v>
      </c>
      <c r="H102" s="19"/>
      <c r="I102" s="19">
        <v>2000000</v>
      </c>
      <c r="J102" s="19">
        <v>2000000</v>
      </c>
      <c r="L102" s="225"/>
    </row>
    <row r="103" spans="1:12" s="21" customFormat="1" ht="73.8" customHeight="1" x14ac:dyDescent="0.35">
      <c r="A103" s="9" t="s">
        <v>437</v>
      </c>
      <c r="B103" s="9" t="s">
        <v>185</v>
      </c>
      <c r="C103" s="9" t="s">
        <v>439</v>
      </c>
      <c r="D103" s="76" t="s">
        <v>183</v>
      </c>
      <c r="E103" s="76" t="s">
        <v>438</v>
      </c>
      <c r="F103" s="47" t="s">
        <v>445</v>
      </c>
      <c r="G103" s="19">
        <f t="shared" si="6"/>
        <v>2000000</v>
      </c>
      <c r="H103" s="19"/>
      <c r="I103" s="14">
        <v>2000000</v>
      </c>
      <c r="J103" s="14">
        <v>2000000</v>
      </c>
      <c r="L103" s="225"/>
    </row>
    <row r="104" spans="1:12" s="21" customFormat="1" ht="58.2" hidden="1" customHeight="1" x14ac:dyDescent="0.35">
      <c r="A104" s="9" t="s">
        <v>256</v>
      </c>
      <c r="B104" s="9" t="s">
        <v>174</v>
      </c>
      <c r="C104" s="9" t="s">
        <v>138</v>
      </c>
      <c r="D104" s="76" t="s">
        <v>257</v>
      </c>
      <c r="E104" s="76" t="s">
        <v>438</v>
      </c>
      <c r="F104" s="47" t="s">
        <v>443</v>
      </c>
      <c r="G104" s="19">
        <f t="shared" si="6"/>
        <v>0</v>
      </c>
      <c r="H104" s="14"/>
      <c r="I104" s="14"/>
      <c r="J104" s="19"/>
      <c r="L104" s="225"/>
    </row>
    <row r="105" spans="1:12" customFormat="1" ht="75.599999999999994" hidden="1" customHeight="1" x14ac:dyDescent="0.35">
      <c r="A105" s="9" t="s">
        <v>411</v>
      </c>
      <c r="B105" s="9" t="s">
        <v>412</v>
      </c>
      <c r="C105" s="27" t="s">
        <v>27</v>
      </c>
      <c r="D105" s="36" t="s">
        <v>413</v>
      </c>
      <c r="E105" s="163" t="s">
        <v>416</v>
      </c>
      <c r="F105" s="47" t="s">
        <v>417</v>
      </c>
      <c r="G105" s="19">
        <f t="shared" si="6"/>
        <v>0</v>
      </c>
      <c r="H105" s="14"/>
      <c r="I105" s="14"/>
      <c r="J105" s="14"/>
      <c r="L105" s="225"/>
    </row>
    <row r="106" spans="1:12" s="21" customFormat="1" ht="52.8" customHeight="1" x14ac:dyDescent="0.35">
      <c r="A106" s="9" t="s">
        <v>348</v>
      </c>
      <c r="B106" s="9" t="s">
        <v>291</v>
      </c>
      <c r="C106" s="9" t="s">
        <v>293</v>
      </c>
      <c r="D106" s="197" t="s">
        <v>295</v>
      </c>
      <c r="E106" s="163" t="s">
        <v>336</v>
      </c>
      <c r="F106" s="47" t="s">
        <v>337</v>
      </c>
      <c r="G106" s="19">
        <f t="shared" si="6"/>
        <v>500000</v>
      </c>
      <c r="H106" s="19">
        <v>500000</v>
      </c>
      <c r="I106" s="33"/>
      <c r="J106" s="33"/>
      <c r="L106" s="225"/>
    </row>
    <row r="107" spans="1:12" ht="57.75" customHeight="1" x14ac:dyDescent="0.35">
      <c r="A107" s="61" t="s">
        <v>286</v>
      </c>
      <c r="B107" s="9" t="s">
        <v>171</v>
      </c>
      <c r="C107" s="61" t="s">
        <v>34</v>
      </c>
      <c r="D107" s="62" t="s">
        <v>172</v>
      </c>
      <c r="E107" s="76" t="s">
        <v>422</v>
      </c>
      <c r="F107" s="47" t="s">
        <v>418</v>
      </c>
      <c r="G107" s="19">
        <f t="shared" si="6"/>
        <v>844176</v>
      </c>
      <c r="H107" s="14"/>
      <c r="I107" s="19">
        <v>844176</v>
      </c>
      <c r="J107" s="14">
        <v>719376</v>
      </c>
      <c r="K107" s="8"/>
    </row>
    <row r="108" spans="1:12" s="21" customFormat="1" ht="58.5" hidden="1" customHeight="1" x14ac:dyDescent="0.35">
      <c r="A108" s="233" t="s">
        <v>259</v>
      </c>
      <c r="B108" s="175"/>
      <c r="C108" s="175"/>
      <c r="D108" s="171" t="s">
        <v>260</v>
      </c>
      <c r="E108" s="172"/>
      <c r="F108" s="173"/>
      <c r="G108" s="174">
        <f>SUM(G109)</f>
        <v>0</v>
      </c>
      <c r="H108" s="174">
        <f>SUM(H109)</f>
        <v>0</v>
      </c>
      <c r="I108" s="174">
        <f>SUM(I109)</f>
        <v>0</v>
      </c>
      <c r="J108" s="174">
        <f>SUM(J109)</f>
        <v>0</v>
      </c>
      <c r="L108" s="225"/>
    </row>
    <row r="109" spans="1:12" s="21" customFormat="1" ht="57" hidden="1" customHeight="1" x14ac:dyDescent="0.35">
      <c r="A109" s="233" t="s">
        <v>261</v>
      </c>
      <c r="B109" s="175"/>
      <c r="C109" s="175"/>
      <c r="D109" s="171" t="s">
        <v>260</v>
      </c>
      <c r="E109" s="172"/>
      <c r="F109" s="173"/>
      <c r="G109" s="153">
        <f>SUM(G110:G112)</f>
        <v>0</v>
      </c>
      <c r="H109" s="153">
        <f>SUM(H110:H112)</f>
        <v>0</v>
      </c>
      <c r="I109" s="153">
        <f>SUM(I110:I112)</f>
        <v>0</v>
      </c>
      <c r="J109" s="153">
        <f>SUM(J110:J112)</f>
        <v>0</v>
      </c>
      <c r="L109" s="221">
        <f>SUM(H108:I108)</f>
        <v>0</v>
      </c>
    </row>
    <row r="110" spans="1:12" s="21" customFormat="1" ht="73.5" hidden="1" customHeight="1" x14ac:dyDescent="0.35">
      <c r="A110" s="83" t="s">
        <v>263</v>
      </c>
      <c r="B110" s="83" t="s">
        <v>152</v>
      </c>
      <c r="C110" s="83" t="s">
        <v>138</v>
      </c>
      <c r="D110" s="239" t="s">
        <v>151</v>
      </c>
      <c r="E110" s="31" t="s">
        <v>278</v>
      </c>
      <c r="F110" s="46" t="s">
        <v>196</v>
      </c>
      <c r="G110" s="42">
        <f>SUM(H110:I110)</f>
        <v>0</v>
      </c>
      <c r="H110" s="33"/>
      <c r="I110" s="114"/>
      <c r="J110" s="114"/>
      <c r="L110" s="225"/>
    </row>
    <row r="111" spans="1:12" s="21" customFormat="1" ht="81" hidden="1" customHeight="1" x14ac:dyDescent="0.35">
      <c r="A111" s="83" t="s">
        <v>327</v>
      </c>
      <c r="B111" s="83" t="s">
        <v>328</v>
      </c>
      <c r="C111" s="83" t="s">
        <v>138</v>
      </c>
      <c r="D111" s="31" t="s">
        <v>329</v>
      </c>
      <c r="E111" s="31" t="s">
        <v>278</v>
      </c>
      <c r="F111" s="46" t="s">
        <v>196</v>
      </c>
      <c r="G111" s="42">
        <f>SUM(H111:I111)</f>
        <v>0</v>
      </c>
      <c r="H111" s="33"/>
      <c r="I111" s="114"/>
      <c r="J111" s="114"/>
      <c r="L111" s="225"/>
    </row>
    <row r="112" spans="1:12" s="21" customFormat="1" ht="96" hidden="1" customHeight="1" x14ac:dyDescent="0.35">
      <c r="A112" s="46">
        <v>1618821</v>
      </c>
      <c r="B112" s="46">
        <v>8821</v>
      </c>
      <c r="C112" s="34" t="s">
        <v>279</v>
      </c>
      <c r="D112" s="31" t="s">
        <v>280</v>
      </c>
      <c r="E112" s="31" t="s">
        <v>281</v>
      </c>
      <c r="F112" s="46" t="s">
        <v>282</v>
      </c>
      <c r="G112" s="42">
        <f>SUM(H112:I112)</f>
        <v>0</v>
      </c>
      <c r="H112" s="33"/>
      <c r="I112" s="33"/>
      <c r="J112" s="33"/>
      <c r="L112" s="225"/>
    </row>
    <row r="113" spans="1:12" s="227" customFormat="1" ht="32.4" customHeight="1" x14ac:dyDescent="0.3">
      <c r="A113" s="234" t="s">
        <v>190</v>
      </c>
      <c r="B113" s="234" t="s">
        <v>190</v>
      </c>
      <c r="C113" s="234" t="s">
        <v>190</v>
      </c>
      <c r="D113" s="235" t="s">
        <v>159</v>
      </c>
      <c r="E113" s="235" t="s">
        <v>190</v>
      </c>
      <c r="F113" s="235" t="s">
        <v>190</v>
      </c>
      <c r="G113" s="248">
        <f>SUM(G15,G34,G39,G61,G76,G109)</f>
        <v>162027788</v>
      </c>
      <c r="H113" s="248">
        <f>SUM(H15,H34,H39,H61,H76,H109)</f>
        <v>132191562</v>
      </c>
      <c r="I113" s="248">
        <f>SUM(I15,I34,I39,I61,I76,I109)</f>
        <v>29836226</v>
      </c>
      <c r="J113" s="248">
        <f>SUM(J15,J34,J39,J61,J76,J109)</f>
        <v>29677426</v>
      </c>
      <c r="L113" s="222">
        <f>SUM(L15:L109)</f>
        <v>162027788</v>
      </c>
    </row>
    <row r="114" spans="1:12" s="22" customFormat="1" ht="28.95" customHeight="1" x14ac:dyDescent="0.35">
      <c r="A114" s="87"/>
      <c r="B114" s="87"/>
      <c r="C114" s="87"/>
      <c r="D114" s="87"/>
      <c r="E114" s="87"/>
      <c r="F114" s="236"/>
      <c r="G114" s="236"/>
      <c r="H114" s="87"/>
      <c r="I114" s="87"/>
      <c r="L114" s="221">
        <f>SUM(H113:I113)</f>
        <v>162027788</v>
      </c>
    </row>
    <row r="115" spans="1:12" ht="54.75" customHeight="1" x14ac:dyDescent="0.35">
      <c r="A115" s="237"/>
      <c r="B115" s="237"/>
      <c r="C115" s="237"/>
      <c r="D115" s="237"/>
      <c r="E115" s="237"/>
      <c r="F115" s="236"/>
      <c r="G115" s="238"/>
      <c r="H115" s="12"/>
      <c r="I115" s="12"/>
      <c r="K115" s="8"/>
    </row>
    <row r="116" spans="1:12" ht="18" x14ac:dyDescent="0.35">
      <c r="A116" s="237"/>
      <c r="B116" s="237"/>
      <c r="C116" s="237"/>
      <c r="D116" s="13"/>
      <c r="E116" s="13"/>
      <c r="F116" s="79"/>
      <c r="G116" s="64"/>
      <c r="I116" s="12"/>
      <c r="K116" s="8"/>
    </row>
  </sheetData>
  <mergeCells count="13">
    <mergeCell ref="G11:G12"/>
    <mergeCell ref="H11:H12"/>
    <mergeCell ref="I11:J11"/>
    <mergeCell ref="D5:I5"/>
    <mergeCell ref="D6:J6"/>
    <mergeCell ref="D11:D12"/>
    <mergeCell ref="E11:E12"/>
    <mergeCell ref="F11:F12"/>
    <mergeCell ref="A8:B8"/>
    <mergeCell ref="A9:B9"/>
    <mergeCell ref="A11:A12"/>
    <mergeCell ref="B11:B12"/>
    <mergeCell ref="C11:C12"/>
  </mergeCells>
  <pageMargins left="0.78740157480314965" right="0.39370078740157483" top="0.47244094488188981" bottom="0.39370078740157483" header="0" footer="0"/>
  <pageSetup paperSize="9" scale="60" fitToHeight="2" orientation="landscape" r:id="rId1"/>
  <headerFooter differentFirst="1" alignWithMargins="0">
    <oddHeader xml:space="preserve">&amp;C&amp;P&amp;RПродовження додатку  5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дод3 </vt:lpstr>
      <vt:lpstr>дод5 </vt:lpstr>
      <vt:lpstr>'дод3 '!Заголовки_для_друку</vt:lpstr>
      <vt:lpstr>'дод5 '!Заголовки_для_друку</vt:lpstr>
      <vt:lpstr>'дод3 '!Область_друку</vt:lpstr>
      <vt:lpstr>'дод5 '!Область_друку</vt:lpstr>
    </vt:vector>
  </TitlesOfParts>
  <Company>Відділ доходів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Admin</cp:lastModifiedBy>
  <cp:lastPrinted>2025-01-17T09:52:31Z</cp:lastPrinted>
  <dcterms:created xsi:type="dcterms:W3CDTF">2004-12-22T07:46:33Z</dcterms:created>
  <dcterms:modified xsi:type="dcterms:W3CDTF">2025-01-17T14:53:23Z</dcterms:modified>
</cp:coreProperties>
</file>